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ash Flow Forecast" sheetId="1" r:id="rId3"/>
    <sheet state="visible" name="Pipeline" sheetId="2" r:id="rId4"/>
    <sheet state="visible" name="Cap Ex Expenditures" sheetId="3" r:id="rId5"/>
    <sheet state="visible" name="NOTES" sheetId="4" r:id="rId6"/>
    <sheet state="hidden" name="Cash Budget (old)" sheetId="5" r:id="rId7"/>
    <sheet state="hidden" name="Sheet4" sheetId="6" r:id="rId8"/>
    <sheet state="hidden" name="Scaling Project" sheetId="7" r:id="rId9"/>
    <sheet state="hidden" name="CRA - Scenario 1" sheetId="8" r:id="rId10"/>
    <sheet state="hidden" name="Cash Forecast" sheetId="9" r:id="rId11"/>
    <sheet state="hidden" name="CRA - Scenario 3" sheetId="10" r:id="rId12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47">
      <text>
        <t xml:space="preserve">NSF fee</t>
      </text>
    </comment>
    <comment authorId="0" ref="R52">
      <text>
        <t xml:space="preserve">Stephanie</t>
      </text>
    </comment>
    <comment authorId="0" ref="BO52">
      <text>
        <t xml:space="preserve">Outstanding expenses for Andy, exclusive of mileage / gas, Jan 2015 to April 2016
 - Did these get settled?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44">
      <text>
        <t xml:space="preserve">NSF fee</t>
      </text>
    </comment>
    <comment authorId="0" ref="R50">
      <text>
        <t xml:space="preserve">Stephanie</t>
      </text>
    </comment>
    <comment authorId="0" ref="BO50">
      <text>
        <t xml:space="preserve">Outstanding expenses for Andy, exclusive of mileage / gas, Jan 2015 to April 2016
 - Did these get settled?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47">
      <text>
        <t xml:space="preserve">NSF fee</t>
      </text>
    </comment>
    <comment authorId="0" ref="R52">
      <text>
        <t xml:space="preserve">Stephanie</t>
      </text>
    </comment>
    <comment authorId="0" ref="BO52">
      <text>
        <t xml:space="preserve">Outstanding expenses for Andy, exclusive of mileage / gas, Jan 2015 to April 2016
 - Did these get settled?
</t>
      </text>
    </comment>
  </commentList>
</comments>
</file>

<file path=xl/sharedStrings.xml><?xml version="1.0" encoding="utf-8"?>
<sst xmlns="http://schemas.openxmlformats.org/spreadsheetml/2006/main" count="542" uniqueCount="193">
  <si>
    <t xml:space="preserve"> </t>
  </si>
  <si>
    <t>Initial Chequing Balance</t>
  </si>
  <si>
    <t>CASH FORECAST</t>
  </si>
  <si>
    <t>pay</t>
  </si>
  <si>
    <t>Probability</t>
  </si>
  <si>
    <t>Period Open</t>
  </si>
  <si>
    <t>From:</t>
  </si>
  <si>
    <t>Period Close</t>
  </si>
  <si>
    <t>To:</t>
  </si>
  <si>
    <t>OPERATING CASH - CHEQUING</t>
  </si>
  <si>
    <t>Opening balance, chequing account</t>
  </si>
  <si>
    <t>Cash Receipts:</t>
  </si>
  <si>
    <t>Cap Ex Project</t>
  </si>
  <si>
    <t xml:space="preserve">   Collections from pipeline</t>
  </si>
  <si>
    <t>Deal / Potential Deal</t>
  </si>
  <si>
    <t>LEAD</t>
  </si>
  <si>
    <t>DESCRIPTION OF WORK</t>
  </si>
  <si>
    <t>ACTION REQUIRED</t>
  </si>
  <si>
    <t>Less than 50%</t>
  </si>
  <si>
    <t>50/50</t>
  </si>
  <si>
    <t>More than 50%</t>
  </si>
  <si>
    <t>Confirmed</t>
  </si>
  <si>
    <t>Billed</t>
  </si>
  <si>
    <t>Line of Credit</t>
  </si>
  <si>
    <t>Total cash receipts</t>
  </si>
  <si>
    <t>Cap Ex Spending</t>
  </si>
  <si>
    <t>Totals</t>
  </si>
  <si>
    <t>Total cash available</t>
  </si>
  <si>
    <t>Cash Disbursements:</t>
  </si>
  <si>
    <t>Payroll:</t>
  </si>
  <si>
    <t>Payroll remittance</t>
  </si>
  <si>
    <t>Other independent contractors (Deliver)</t>
  </si>
  <si>
    <t>Outstanding cheques</t>
  </si>
  <si>
    <t>Rent</t>
  </si>
  <si>
    <t>HST remittance</t>
  </si>
  <si>
    <t>Bank charges</t>
  </si>
  <si>
    <t>Lease Payments</t>
  </si>
  <si>
    <t>Group health insurance</t>
  </si>
  <si>
    <t>Commercial insurance</t>
  </si>
  <si>
    <t>Company Phone</t>
  </si>
  <si>
    <t>Company Internet</t>
  </si>
  <si>
    <t>Expense reimbursements</t>
  </si>
  <si>
    <t>Utilities</t>
  </si>
  <si>
    <t>Marketing Materials</t>
  </si>
  <si>
    <t>CGS CASH BUDGET</t>
  </si>
  <si>
    <t>Last updated on: 13 July 2015</t>
  </si>
  <si>
    <t>Interpetors</t>
  </si>
  <si>
    <t>j</t>
  </si>
  <si>
    <t>Workers Compensations</t>
  </si>
  <si>
    <t>Annual Gross</t>
  </si>
  <si>
    <t>Bi-weekly gross</t>
  </si>
  <si>
    <t>Bi-weekly net</t>
  </si>
  <si>
    <t>Payroll tax</t>
  </si>
  <si>
    <t>Stephanie</t>
  </si>
  <si>
    <t>Total cash disbursements</t>
  </si>
  <si>
    <t>Rodney</t>
  </si>
  <si>
    <t>Dave</t>
  </si>
  <si>
    <t>Andy</t>
  </si>
  <si>
    <t>Robert</t>
  </si>
  <si>
    <t xml:space="preserve">  Taxable revenue (inclusive of HST):   </t>
  </si>
  <si>
    <t xml:space="preserve">    NFU NB</t>
  </si>
  <si>
    <t xml:space="preserve">    ReStore</t>
  </si>
  <si>
    <t xml:space="preserve">    HarvestHand</t>
  </si>
  <si>
    <t xml:space="preserve">    TapRoot Fibre Lab</t>
  </si>
  <si>
    <t xml:space="preserve">    enp Content Development</t>
  </si>
  <si>
    <t xml:space="preserve">    enp TRICO funding</t>
  </si>
  <si>
    <t xml:space="preserve">    Sierra Club</t>
  </si>
  <si>
    <t xml:space="preserve">    SECC (London gig and webinars)</t>
  </si>
  <si>
    <t>Opening Cash</t>
  </si>
  <si>
    <t xml:space="preserve">    UFred (course development and delivery)</t>
  </si>
  <si>
    <t xml:space="preserve">    Cecilia</t>
  </si>
  <si>
    <t xml:space="preserve">    Parking tenant</t>
  </si>
  <si>
    <t>CBDC SIB</t>
  </si>
  <si>
    <t>enp learning platfom</t>
  </si>
  <si>
    <t xml:space="preserve">  Non-taxable revenue (wage subsidies, etc.):</t>
  </si>
  <si>
    <t xml:space="preserve">    Other</t>
  </si>
  <si>
    <t>Phase 1b</t>
  </si>
  <si>
    <t>Change in Cash</t>
  </si>
  <si>
    <t xml:space="preserve">  Stephanie</t>
  </si>
  <si>
    <t xml:space="preserve">  Matt</t>
  </si>
  <si>
    <t xml:space="preserve">  Rodney</t>
  </si>
  <si>
    <t>Andy and Dave</t>
  </si>
  <si>
    <t>Beth</t>
  </si>
  <si>
    <t>Amanda</t>
  </si>
  <si>
    <t>Accountant (tax)</t>
  </si>
  <si>
    <t>PD/conferences</t>
  </si>
  <si>
    <t>Telus mobile phone</t>
  </si>
  <si>
    <t>Staff expense reimbursements</t>
  </si>
  <si>
    <t>Andy's and Dave's expense reimbursement</t>
  </si>
  <si>
    <t>Online software charges:</t>
  </si>
  <si>
    <t xml:space="preserve">  QuickBooks</t>
  </si>
  <si>
    <t xml:space="preserve">  SurveyMonkey</t>
  </si>
  <si>
    <t>Chequing balance, end of period</t>
  </si>
  <si>
    <t xml:space="preserve">  Momentum Conferencing</t>
  </si>
  <si>
    <t xml:space="preserve">  Adobe Connect</t>
  </si>
  <si>
    <t xml:space="preserve">  Other</t>
  </si>
  <si>
    <t>Other</t>
  </si>
  <si>
    <t>Chequing balance before borrowing</t>
  </si>
  <si>
    <t>Line of credit borrowing (repayment)</t>
  </si>
  <si>
    <t>CGS CASH FORECAST</t>
  </si>
  <si>
    <t>Last updated on: 20 October 2016</t>
  </si>
  <si>
    <t xml:space="preserve">April </t>
  </si>
  <si>
    <t>May</t>
  </si>
  <si>
    <t>June</t>
  </si>
  <si>
    <t xml:space="preserve">   Rent from Think Training</t>
  </si>
  <si>
    <t xml:space="preserve">   Rent from CFNS</t>
  </si>
  <si>
    <t>Buy Social Webinar</t>
  </si>
  <si>
    <t>Stop payment</t>
  </si>
  <si>
    <t>Timing</t>
  </si>
  <si>
    <t>Payment to CRA (Payroll)</t>
  </si>
  <si>
    <t>bi-weekly</t>
  </si>
  <si>
    <t>Payment to CCEDDNET</t>
  </si>
  <si>
    <t>Payment to CRA (HST)</t>
  </si>
  <si>
    <t xml:space="preserve">  Andy and Dave</t>
  </si>
  <si>
    <t xml:space="preserve">  Robert</t>
  </si>
  <si>
    <t xml:space="preserve">  Maria</t>
  </si>
  <si>
    <t xml:space="preserve">  Meaghan</t>
  </si>
  <si>
    <t xml:space="preserve">  Marie</t>
  </si>
  <si>
    <t>Josh</t>
  </si>
  <si>
    <t>Mike</t>
  </si>
  <si>
    <t>Lisa</t>
  </si>
  <si>
    <t xml:space="preserve">  Programmer</t>
  </si>
  <si>
    <t>Other independent contractors</t>
  </si>
  <si>
    <t>first of month</t>
  </si>
  <si>
    <t>15th of the month</t>
  </si>
  <si>
    <t>Income tax remittance</t>
  </si>
  <si>
    <t>Owner Withdrawals</t>
  </si>
  <si>
    <t>10th</t>
  </si>
  <si>
    <t>HR Pros</t>
  </si>
  <si>
    <t>outstanding for 9 months</t>
  </si>
  <si>
    <t>last day of month</t>
  </si>
  <si>
    <t>Line of Credit Interest</t>
  </si>
  <si>
    <t>21st of month</t>
  </si>
  <si>
    <t>Eastlink phone and internet</t>
  </si>
  <si>
    <t>14th of month</t>
  </si>
  <si>
    <t>SEI</t>
  </si>
  <si>
    <t>NS Power</t>
  </si>
  <si>
    <t>bi-monthly, 2nd of monthly</t>
  </si>
  <si>
    <t>OOMA Phone Services</t>
  </si>
  <si>
    <t>monthly, end of month</t>
  </si>
  <si>
    <t>Adobe Connect / Momentum</t>
  </si>
  <si>
    <t>annual</t>
  </si>
  <si>
    <t>Basecamp</t>
  </si>
  <si>
    <t>20th &amp; 26th of month</t>
  </si>
  <si>
    <t>MacPass (Halifax Bridge Commission)</t>
  </si>
  <si>
    <t>QuickBooks</t>
  </si>
  <si>
    <t>monthly, 27th of month</t>
  </si>
  <si>
    <t>SurveyMonkey</t>
  </si>
  <si>
    <t>annual (Tracy Boyer)</t>
  </si>
  <si>
    <t>allNS.com</t>
  </si>
  <si>
    <t>monthly, 2nd of month</t>
  </si>
  <si>
    <t>Office 365</t>
  </si>
  <si>
    <t>monthly, 4th of month</t>
  </si>
  <si>
    <t>LucidChart</t>
  </si>
  <si>
    <t>Google Apps</t>
  </si>
  <si>
    <t>monthly, 1st/2nd of month</t>
  </si>
  <si>
    <t>Dynamic hosting</t>
  </si>
  <si>
    <t>monthly, 14th of month</t>
  </si>
  <si>
    <t>Adobe Creative Cloud</t>
  </si>
  <si>
    <t>monthly, 20th of month</t>
  </si>
  <si>
    <t>TeamGantt</t>
  </si>
  <si>
    <t>monthly, 21st of month</t>
  </si>
  <si>
    <t>MailChimp</t>
  </si>
  <si>
    <t>monthly, 24th of month</t>
  </si>
  <si>
    <t>Total Credit Card Charges</t>
  </si>
  <si>
    <t>Bravespace</t>
  </si>
  <si>
    <t>Reuben Penner</t>
  </si>
  <si>
    <t>John Cooke</t>
  </si>
  <si>
    <t>Dining out</t>
  </si>
  <si>
    <t>Yes! Magazine</t>
  </si>
  <si>
    <t>Vimeo</t>
  </si>
  <si>
    <t>Office supplies and photocopying</t>
  </si>
  <si>
    <t>Department of Business expenses</t>
  </si>
  <si>
    <t>Parking</t>
  </si>
  <si>
    <t>Travel</t>
  </si>
  <si>
    <t>HMC</t>
  </si>
  <si>
    <t>NSCC kids</t>
  </si>
  <si>
    <t>John Baker</t>
  </si>
  <si>
    <t>DASC</t>
  </si>
  <si>
    <t>Halifax Herald</t>
  </si>
  <si>
    <t>19th of month</t>
  </si>
  <si>
    <t>Other/ Credit Card</t>
  </si>
  <si>
    <t>Econous (payable to CCEDNet)</t>
  </si>
  <si>
    <t>Workshop expenses (BRAVE, Directions)</t>
  </si>
  <si>
    <t>Registry Joint Stocks</t>
  </si>
  <si>
    <t>Flowercart</t>
  </si>
  <si>
    <t>Line of Credit Repayment</t>
  </si>
  <si>
    <t xml:space="preserve">Opening </t>
  </si>
  <si>
    <t>Change</t>
  </si>
  <si>
    <t xml:space="preserve">Closing
</t>
  </si>
  <si>
    <t xml:space="preserve">
</t>
  </si>
  <si>
    <t>Payment to CRA</t>
  </si>
  <si>
    <t xml:space="preserve">Josh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</si>
</sst>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.00_);_(&quot;$&quot;* \(#,##0.00\);_(&quot;$&quot;* &quot;-&quot;??_);_(@_)"/>
    <numFmt numFmtId="165" formatCode="d&quot;-&quot;mmm"/>
    <numFmt numFmtId="166" formatCode="&quot;$&quot;#,##0"/>
    <numFmt numFmtId="167" formatCode="#,##0;\(#,##0\)"/>
    <numFmt numFmtId="168" formatCode="&quot;$&quot;#,##0.00"/>
  </numFmts>
  <fonts count="49">
    <font>
      <sz val="10.0"/>
      <color rgb="FF000000"/>
      <name val="Arial"/>
    </font>
    <font>
      <sz val="10.0"/>
      <name val="Calibri"/>
    </font>
    <font>
      <sz val="10.0"/>
      <color rgb="FF20124D"/>
      <name val="Calibri"/>
    </font>
    <font/>
    <font>
      <b/>
      <u/>
      <sz val="10.0"/>
      <name val="Calibri"/>
    </font>
    <font>
      <b/>
      <u/>
      <sz val="8.0"/>
      <name val="Calibri"/>
    </font>
    <font>
      <b/>
      <u/>
      <sz val="10.0"/>
      <name val="Calibri"/>
    </font>
    <font>
      <sz val="10.0"/>
      <color rgb="FF393939"/>
      <name val="Proxima Nova"/>
    </font>
    <font>
      <sz val="16.0"/>
      <name val="Calibri"/>
    </font>
    <font>
      <sz val="8.0"/>
      <name val="Calibri"/>
    </font>
    <font>
      <sz val="10.0"/>
      <color rgb="FFFF9900"/>
      <name val="Calibri"/>
    </font>
    <font>
      <b/>
      <sz val="10.0"/>
      <name val="Calibri"/>
    </font>
    <font>
      <b/>
      <sz val="8.0"/>
      <name val="Calibri"/>
    </font>
    <font>
      <b/>
      <sz val="10.0"/>
      <color rgb="FFC00000"/>
      <name val="Calibri"/>
    </font>
    <font>
      <b/>
      <sz val="10.0"/>
      <color rgb="FF000000"/>
      <name val="Calibri"/>
    </font>
    <font>
      <sz val="10.0"/>
      <color rgb="FFC00000"/>
      <name val="Calibri"/>
    </font>
    <font>
      <sz val="10.0"/>
      <color rgb="FFFF6600"/>
      <name val="Calibri"/>
    </font>
    <font>
      <sz val="10.0"/>
      <color rgb="FF006600"/>
      <name val="Calibri"/>
    </font>
    <font>
      <sz val="10.0"/>
      <color rgb="FF000000"/>
      <name val="Calibri"/>
    </font>
    <font>
      <sz val="10.0"/>
      <color rgb="FF999999"/>
      <name val="Calibri"/>
    </font>
    <font>
      <b/>
      <sz val="10.0"/>
      <color rgb="FFFF6600"/>
      <name val="Calibri"/>
    </font>
    <font>
      <u/>
      <sz val="10.0"/>
      <name val="Calibri"/>
    </font>
    <font>
      <sz val="8.0"/>
      <color rgb="FF000000"/>
      <name val="Calibri"/>
    </font>
    <font>
      <sz val="10.0"/>
      <name val="Arial"/>
    </font>
    <font>
      <sz val="16.0"/>
      <name val="Arial"/>
    </font>
    <font>
      <b/>
      <sz val="10.0"/>
      <name val="Arial"/>
    </font>
    <font>
      <b/>
      <sz val="10.0"/>
      <color rgb="FFFF6600"/>
      <name val="Arial"/>
    </font>
    <font>
      <b/>
      <sz val="10.0"/>
      <color rgb="FFC00000"/>
      <name val="Arial"/>
    </font>
    <font>
      <sz val="11.0"/>
      <name val="Calibri"/>
    </font>
    <font>
      <u/>
      <sz val="10.0"/>
      <name val="Arial"/>
    </font>
    <font>
      <sz val="10.0"/>
      <color rgb="FFB7B7B7"/>
      <name val="Calibri"/>
    </font>
    <font>
      <sz val="10.0"/>
      <color rgb="FFD9D9D9"/>
      <name val="Calibri"/>
    </font>
    <font>
      <sz val="10.0"/>
      <color rgb="FF666666"/>
      <name val="Calibri"/>
    </font>
    <font>
      <sz val="9.0"/>
      <color rgb="FF000000"/>
      <name val="Arial"/>
    </font>
    <font>
      <b/>
      <sz val="10.0"/>
      <color rgb="FFB7B7B7"/>
      <name val="Calibri"/>
    </font>
    <font>
      <b/>
      <sz val="10.0"/>
      <color rgb="FF999999"/>
      <name val="Calibri"/>
    </font>
    <font>
      <b/>
      <sz val="10.0"/>
      <color rgb="FFD9D9D9"/>
      <name val="Calibri"/>
    </font>
    <font>
      <b/>
      <sz val="10.0"/>
      <color rgb="FF666666"/>
      <name val="Calibri"/>
    </font>
    <font>
      <b/>
      <sz val="9.0"/>
      <color rgb="FF000000"/>
      <name val="Calibri"/>
    </font>
    <font>
      <sz val="10.0"/>
      <color rgb="FF999999"/>
      <name val="Arial"/>
    </font>
    <font>
      <sz val="10.0"/>
      <color rgb="FFFF0000"/>
      <name val="Calibri"/>
    </font>
    <font>
      <b/>
      <sz val="10.0"/>
      <color rgb="FFFF0000"/>
      <name val="Calibri"/>
    </font>
    <font>
      <sz val="8.0"/>
      <color rgb="FFFF0000"/>
      <name val="Calibri"/>
    </font>
    <font>
      <sz val="10.0"/>
      <color rgb="FFFF0000"/>
      <name val="Arial"/>
    </font>
    <font>
      <sz val="10.0"/>
      <color rgb="FF666666"/>
      <name val="Arial"/>
    </font>
    <font>
      <sz val="11.0"/>
      <color rgb="FF000000"/>
      <name val="Inconsolata"/>
    </font>
    <font>
      <sz val="10.0"/>
      <color rgb="FF222222"/>
      <name val="Calibri"/>
    </font>
    <font>
      <sz val="10.0"/>
      <color rgb="FF222222"/>
      <name val="Helvetica Neue"/>
    </font>
    <font>
      <sz val="11.0"/>
      <color rgb="FF1155CC"/>
      <name val="Inconsolata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</fills>
  <borders count="28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hair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hair">
        <color rgb="FF000000"/>
      </lef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hair">
        <color rgb="FF000000"/>
      </left>
      <right/>
      <top/>
      <bottom style="thin">
        <color rgb="FF000000"/>
      </bottom>
    </border>
    <border>
      <left style="hair">
        <color rgb="FF000000"/>
      </lef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hair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top"/>
    </xf>
    <xf borderId="1" fillId="2" fontId="1" numFmtId="0" xfId="0" applyAlignment="1" applyBorder="1" applyFont="1">
      <alignment shrinkToFit="0" vertical="top" wrapText="1"/>
    </xf>
    <xf borderId="1" fillId="2" fontId="2" numFmtId="0" xfId="0" applyAlignment="1" applyBorder="1" applyFont="1">
      <alignment vertical="top"/>
    </xf>
    <xf borderId="2" fillId="2" fontId="1" numFmtId="0" xfId="0" applyAlignment="1" applyBorder="1" applyFont="1">
      <alignment horizontal="center" vertical="top"/>
    </xf>
    <xf borderId="3" fillId="0" fontId="3" numFmtId="0" xfId="0" applyBorder="1" applyFont="1"/>
    <xf borderId="0" fillId="0" fontId="1" numFmtId="0" xfId="0" applyFont="1"/>
    <xf borderId="4" fillId="3" fontId="4" numFmtId="0" xfId="0" applyBorder="1" applyFill="1" applyFont="1"/>
    <xf borderId="5" fillId="3" fontId="5" numFmtId="0" xfId="0" applyBorder="1" applyFont="1"/>
    <xf borderId="6" fillId="3" fontId="6" numFmtId="164" xfId="0" applyBorder="1" applyFont="1" applyNumberFormat="1"/>
    <xf borderId="1" fillId="2" fontId="7" numFmtId="0" xfId="0" applyAlignment="1" applyBorder="1" applyFont="1">
      <alignment horizontal="right"/>
    </xf>
    <xf borderId="0" fillId="0" fontId="8" numFmtId="0" xfId="0" applyFont="1"/>
    <xf borderId="0" fillId="0" fontId="9" numFmtId="0" xfId="0" applyFont="1"/>
    <xf borderId="1" fillId="2" fontId="1" numFmtId="0" xfId="0" applyBorder="1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vertical="top"/>
    </xf>
    <xf borderId="0" fillId="0" fontId="10" numFmtId="0" xfId="0" applyAlignment="1" applyFont="1">
      <alignment horizontal="center"/>
    </xf>
    <xf borderId="7" fillId="4" fontId="1" numFmtId="0" xfId="0" applyAlignment="1" applyBorder="1" applyFill="1" applyFont="1">
      <alignment shrinkToFit="0" vertical="top" wrapText="1"/>
    </xf>
    <xf borderId="8" fillId="4" fontId="1" numFmtId="0" xfId="0" applyAlignment="1" applyBorder="1" applyFont="1">
      <alignment shrinkToFit="0" vertical="top" wrapText="1"/>
    </xf>
    <xf borderId="0" fillId="0" fontId="10" numFmtId="0" xfId="0" applyFont="1"/>
    <xf borderId="9" fillId="4" fontId="1" numFmtId="0" xfId="0" applyAlignment="1" applyBorder="1" applyFont="1">
      <alignment shrinkToFit="0" vertical="top" wrapText="1"/>
    </xf>
    <xf borderId="0" fillId="0" fontId="0" numFmtId="0" xfId="0" applyFont="1"/>
    <xf borderId="10" fillId="5" fontId="11" numFmtId="0" xfId="0" applyAlignment="1" applyBorder="1" applyFill="1" applyFont="1">
      <alignment horizontal="center" vertical="top"/>
    </xf>
    <xf borderId="11" fillId="0" fontId="3" numFmtId="0" xfId="0" applyBorder="1" applyFont="1"/>
    <xf borderId="12" fillId="0" fontId="3" numFmtId="0" xfId="0" applyBorder="1" applyFont="1"/>
    <xf borderId="13" fillId="4" fontId="1" numFmtId="0" xfId="0" applyAlignment="1" applyBorder="1" applyFont="1">
      <alignment shrinkToFit="0" vertical="top" wrapText="1"/>
    </xf>
    <xf borderId="14" fillId="6" fontId="1" numFmtId="165" xfId="0" applyAlignment="1" applyBorder="1" applyFill="1" applyFont="1" applyNumberFormat="1">
      <alignment vertical="top"/>
    </xf>
    <xf borderId="15" fillId="6" fontId="1" numFmtId="165" xfId="0" applyAlignment="1" applyBorder="1" applyFont="1" applyNumberFormat="1">
      <alignment vertical="top"/>
    </xf>
    <xf borderId="0" fillId="0" fontId="1" numFmtId="0" xfId="0" applyAlignment="1" applyFont="1">
      <alignment horizontal="right"/>
    </xf>
    <xf borderId="0" fillId="0" fontId="9" numFmtId="0" xfId="0" applyAlignment="1" applyFont="1">
      <alignment horizontal="right"/>
    </xf>
    <xf borderId="0" fillId="0" fontId="1" numFmtId="165" xfId="0" applyFont="1" applyNumberFormat="1"/>
    <xf borderId="0" fillId="0" fontId="11" numFmtId="0" xfId="0" applyFont="1"/>
    <xf borderId="0" fillId="0" fontId="12" numFmtId="0" xfId="0" applyFont="1"/>
    <xf borderId="0" fillId="0" fontId="1" numFmtId="164" xfId="0" applyFont="1" applyNumberFormat="1"/>
    <xf borderId="1" fillId="2" fontId="13" numFmtId="166" xfId="0" applyAlignment="1" applyBorder="1" applyFont="1" applyNumberFormat="1">
      <alignment horizontal="right"/>
    </xf>
    <xf borderId="1" fillId="2" fontId="11" numFmtId="164" xfId="0" applyAlignment="1" applyBorder="1" applyFont="1" applyNumberFormat="1">
      <alignment horizontal="right"/>
    </xf>
    <xf borderId="16" fillId="4" fontId="14" numFmtId="0" xfId="0" applyAlignment="1" applyBorder="1" applyFont="1">
      <alignment shrinkToFit="0" vertical="top" wrapText="1"/>
    </xf>
    <xf borderId="17" fillId="4" fontId="14" numFmtId="0" xfId="0" applyAlignment="1" applyBorder="1" applyFont="1">
      <alignment shrinkToFit="0" vertical="top" wrapText="1"/>
    </xf>
    <xf borderId="18" fillId="4" fontId="14" numFmtId="0" xfId="0" applyAlignment="1" applyBorder="1" applyFont="1">
      <alignment shrinkToFit="0" vertical="top" wrapText="1"/>
    </xf>
    <xf borderId="19" fillId="4" fontId="14" numFmtId="0" xfId="0" applyAlignment="1" applyBorder="1" applyFont="1">
      <alignment shrinkToFit="0" vertical="top" wrapText="1"/>
    </xf>
    <xf borderId="15" fillId="5" fontId="15" numFmtId="0" xfId="0" applyAlignment="1" applyBorder="1" applyFont="1">
      <alignment horizontal="center" vertical="top"/>
    </xf>
    <xf borderId="15" fillId="6" fontId="1" numFmtId="165" xfId="0" applyAlignment="1" applyBorder="1" applyFont="1" applyNumberFormat="1">
      <alignment horizontal="center" vertical="top"/>
    </xf>
    <xf borderId="0" fillId="0" fontId="1" numFmtId="167" xfId="0" applyFont="1" applyNumberFormat="1"/>
    <xf borderId="14" fillId="6" fontId="1" numFmtId="165" xfId="0" applyAlignment="1" applyBorder="1" applyFont="1" applyNumberFormat="1">
      <alignment horizontal="center" vertical="top"/>
    </xf>
    <xf borderId="14" fillId="5" fontId="16" numFmtId="0" xfId="0" applyAlignment="1" applyBorder="1" applyFont="1">
      <alignment horizontal="center" vertical="top"/>
    </xf>
    <xf borderId="14" fillId="5" fontId="17" numFmtId="0" xfId="0" applyAlignment="1" applyBorder="1" applyFont="1">
      <alignment horizontal="center" shrinkToFit="0" vertical="top" wrapText="1"/>
    </xf>
    <xf borderId="20" fillId="5" fontId="2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left"/>
    </xf>
    <xf borderId="0" fillId="0" fontId="9" numFmtId="0" xfId="0" applyAlignment="1" applyFont="1">
      <alignment horizontal="left"/>
    </xf>
    <xf borderId="21" fillId="0" fontId="18" numFmtId="0" xfId="0" applyAlignment="1" applyBorder="1" applyFont="1">
      <alignment shrinkToFit="0" vertical="top" wrapText="1"/>
    </xf>
    <xf borderId="1" fillId="2" fontId="19" numFmtId="167" xfId="0" applyAlignment="1" applyBorder="1" applyFont="1" applyNumberFormat="1">
      <alignment horizontal="right"/>
    </xf>
    <xf borderId="0" fillId="0" fontId="18" numFmtId="0" xfId="0" applyAlignment="1" applyFont="1">
      <alignment shrinkToFit="0" vertical="top" wrapText="1"/>
    </xf>
    <xf borderId="1" fillId="2" fontId="1" numFmtId="164" xfId="0" applyAlignment="1" applyBorder="1" applyFont="1" applyNumberFormat="1">
      <alignment horizontal="right"/>
    </xf>
    <xf borderId="22" fillId="0" fontId="18" numFmtId="0" xfId="0" applyAlignment="1" applyBorder="1" applyFont="1">
      <alignment shrinkToFit="0" vertical="top" wrapText="1"/>
    </xf>
    <xf borderId="21" fillId="0" fontId="1" numFmtId="164" xfId="0" applyAlignment="1" applyBorder="1" applyFont="1" applyNumberFormat="1">
      <alignment vertical="top"/>
    </xf>
    <xf borderId="0" fillId="0" fontId="1" numFmtId="164" xfId="0" applyAlignment="1" applyFont="1" applyNumberFormat="1">
      <alignment vertical="top"/>
    </xf>
    <xf borderId="0" fillId="0" fontId="0" numFmtId="164" xfId="0" applyFont="1" applyNumberFormat="1"/>
    <xf borderId="21" fillId="0" fontId="15" numFmtId="164" xfId="0" applyAlignment="1" applyBorder="1" applyFont="1" applyNumberFormat="1">
      <alignment vertical="top"/>
    </xf>
    <xf borderId="0" fillId="0" fontId="16" numFmtId="164" xfId="0" applyAlignment="1" applyFont="1" applyNumberFormat="1">
      <alignment vertical="top"/>
    </xf>
    <xf borderId="0" fillId="0" fontId="17" numFmtId="164" xfId="0" applyAlignment="1" applyFont="1" applyNumberFormat="1">
      <alignment vertical="top"/>
    </xf>
    <xf borderId="1" fillId="2" fontId="1" numFmtId="167" xfId="0" applyBorder="1" applyFont="1" applyNumberFormat="1"/>
    <xf borderId="23" fillId="0" fontId="2" numFmtId="164" xfId="0" applyAlignment="1" applyBorder="1" applyFont="1" applyNumberFormat="1">
      <alignment vertical="top"/>
    </xf>
    <xf borderId="1" fillId="2" fontId="1" numFmtId="164" xfId="0" applyBorder="1" applyFont="1" applyNumberFormat="1"/>
    <xf borderId="24" fillId="0" fontId="1" numFmtId="0" xfId="0" applyAlignment="1" applyBorder="1" applyFont="1">
      <alignment shrinkToFit="0" vertical="top" wrapText="1"/>
    </xf>
    <xf borderId="25" fillId="0" fontId="1" numFmtId="0" xfId="0" applyAlignment="1" applyBorder="1" applyFont="1">
      <alignment shrinkToFit="0" vertical="top" wrapText="1"/>
    </xf>
    <xf borderId="26" fillId="0" fontId="1" numFmtId="0" xfId="0" applyAlignment="1" applyBorder="1" applyFont="1">
      <alignment shrinkToFit="0" vertical="top" wrapText="1"/>
    </xf>
    <xf borderId="24" fillId="0" fontId="1" numFmtId="164" xfId="0" applyAlignment="1" applyBorder="1" applyFont="1" applyNumberFormat="1">
      <alignment vertical="top"/>
    </xf>
    <xf borderId="25" fillId="0" fontId="1" numFmtId="164" xfId="0" applyAlignment="1" applyBorder="1" applyFont="1" applyNumberFormat="1">
      <alignment vertical="top"/>
    </xf>
    <xf borderId="1" fillId="2" fontId="20" numFmtId="166" xfId="0" applyAlignment="1" applyBorder="1" applyFont="1" applyNumberFormat="1">
      <alignment horizontal="right"/>
    </xf>
    <xf borderId="0" fillId="0" fontId="1" numFmtId="0" xfId="0" applyAlignment="1" applyFont="1">
      <alignment shrinkToFit="0" vertical="top" wrapText="1"/>
    </xf>
    <xf borderId="0" fillId="0" fontId="1" numFmtId="3" xfId="0" applyAlignment="1" applyFont="1" applyNumberFormat="1">
      <alignment vertical="top"/>
    </xf>
    <xf borderId="24" fillId="0" fontId="15" numFmtId="164" xfId="0" applyAlignment="1" applyBorder="1" applyFont="1" applyNumberFormat="1">
      <alignment vertical="top"/>
    </xf>
    <xf borderId="25" fillId="0" fontId="16" numFmtId="164" xfId="0" applyAlignment="1" applyBorder="1" applyFont="1" applyNumberFormat="1">
      <alignment vertical="top"/>
    </xf>
    <xf borderId="25" fillId="0" fontId="17" numFmtId="164" xfId="0" applyAlignment="1" applyBorder="1" applyFont="1" applyNumberFormat="1">
      <alignment vertical="top"/>
    </xf>
    <xf borderId="27" fillId="0" fontId="2" numFmtId="164" xfId="0" applyAlignment="1" applyBorder="1" applyFont="1" applyNumberFormat="1">
      <alignment vertical="top"/>
    </xf>
    <xf borderId="0" fillId="0" fontId="21" numFmtId="0" xfId="0" applyFont="1"/>
    <xf borderId="0" fillId="0" fontId="1" numFmtId="168" xfId="0" applyFont="1" applyNumberFormat="1"/>
    <xf borderId="0" fillId="0" fontId="18" numFmtId="0" xfId="0" applyFont="1"/>
    <xf borderId="0" fillId="0" fontId="2" numFmtId="3" xfId="0" applyAlignment="1" applyFont="1" applyNumberFormat="1">
      <alignment vertical="top"/>
    </xf>
    <xf borderId="1" fillId="2" fontId="18" numFmtId="0" xfId="0" applyAlignment="1" applyBorder="1" applyFont="1">
      <alignment horizontal="left"/>
    </xf>
    <xf borderId="1" fillId="2" fontId="22" numFmtId="0" xfId="0" applyAlignment="1" applyBorder="1" applyFont="1">
      <alignment horizontal="left"/>
    </xf>
    <xf borderId="0" fillId="0" fontId="18" numFmtId="167" xfId="0" applyFont="1" applyNumberFormat="1"/>
    <xf borderId="0" fillId="0" fontId="18" numFmtId="3" xfId="0" applyFont="1" applyNumberFormat="1"/>
    <xf borderId="0" fillId="0" fontId="23" numFmtId="0" xfId="0" applyFont="1"/>
    <xf borderId="0" fillId="0" fontId="1" numFmtId="3" xfId="0" applyFont="1" applyNumberFormat="1"/>
    <xf borderId="0" fillId="0" fontId="16" numFmtId="3" xfId="0" applyFont="1" applyNumberFormat="1"/>
    <xf borderId="0" fillId="0" fontId="24" numFmtId="0" xfId="0" applyFont="1"/>
    <xf borderId="0" fillId="0" fontId="23" numFmtId="0" xfId="0" applyAlignment="1" applyFont="1">
      <alignment horizontal="right"/>
    </xf>
    <xf borderId="0" fillId="0" fontId="23" numFmtId="165" xfId="0" applyFont="1" applyNumberFormat="1"/>
    <xf borderId="0" fillId="0" fontId="1" numFmtId="167" xfId="0" applyAlignment="1" applyFont="1" applyNumberFormat="1">
      <alignment horizontal="right"/>
    </xf>
    <xf borderId="0" fillId="0" fontId="1" numFmtId="164" xfId="0" applyAlignment="1" applyFont="1" applyNumberFormat="1">
      <alignment horizontal="right"/>
    </xf>
    <xf borderId="0" fillId="0" fontId="23" numFmtId="1" xfId="0" applyFont="1" applyNumberFormat="1"/>
    <xf borderId="0" fillId="0" fontId="11" numFmtId="0" xfId="0" applyAlignment="1" applyFont="1">
      <alignment horizontal="left"/>
    </xf>
    <xf borderId="0" fillId="0" fontId="23" numFmtId="167" xfId="0" applyFont="1" applyNumberFormat="1"/>
    <xf borderId="0" fillId="0" fontId="25" numFmtId="0" xfId="0" applyFont="1"/>
    <xf borderId="0" fillId="0" fontId="12" numFmtId="0" xfId="0" applyAlignment="1" applyFont="1">
      <alignment horizontal="left"/>
    </xf>
    <xf borderId="1" fillId="2" fontId="26" numFmtId="166" xfId="0" applyAlignment="1" applyBorder="1" applyFont="1" applyNumberFormat="1">
      <alignment horizontal="right"/>
    </xf>
    <xf borderId="0" fillId="0" fontId="11" numFmtId="167" xfId="0" applyAlignment="1" applyFont="1" applyNumberFormat="1">
      <alignment horizontal="right"/>
    </xf>
    <xf borderId="1" fillId="2" fontId="27" numFmtId="166" xfId="0" applyAlignment="1" applyBorder="1" applyFont="1" applyNumberFormat="1">
      <alignment horizontal="right"/>
    </xf>
    <xf borderId="0" fillId="0" fontId="11" numFmtId="164" xfId="0" applyAlignment="1" applyFont="1" applyNumberFormat="1">
      <alignment horizontal="right"/>
    </xf>
    <xf borderId="1" fillId="2" fontId="23" numFmtId="0" xfId="0" applyBorder="1" applyFont="1"/>
    <xf borderId="1" fillId="2" fontId="23" numFmtId="167" xfId="0" applyBorder="1" applyFont="1" applyNumberFormat="1"/>
    <xf borderId="0" fillId="0" fontId="23" numFmtId="0" xfId="0" applyAlignment="1" applyFont="1">
      <alignment horizontal="left"/>
    </xf>
    <xf borderId="0" fillId="0" fontId="13" numFmtId="166" xfId="0" applyFont="1" applyNumberFormat="1"/>
    <xf borderId="0" fillId="0" fontId="28" numFmtId="164" xfId="0" applyFont="1" applyNumberFormat="1"/>
    <xf borderId="1" fillId="2" fontId="23" numFmtId="167" xfId="0" applyAlignment="1" applyBorder="1" applyFont="1" applyNumberFormat="1">
      <alignment horizontal="right"/>
    </xf>
    <xf borderId="1" fillId="2" fontId="23" numFmtId="0" xfId="0" applyAlignment="1" applyBorder="1" applyFont="1">
      <alignment horizontal="right"/>
    </xf>
    <xf borderId="0" fillId="0" fontId="11" numFmtId="164" xfId="0" applyFont="1" applyNumberFormat="1"/>
    <xf borderId="1" fillId="7" fontId="23" numFmtId="167" xfId="0" applyAlignment="1" applyBorder="1" applyFill="1" applyFont="1" applyNumberFormat="1">
      <alignment horizontal="right"/>
    </xf>
    <xf borderId="1" fillId="2" fontId="29" numFmtId="167" xfId="0" applyAlignment="1" applyBorder="1" applyFont="1" applyNumberFormat="1">
      <alignment horizontal="right"/>
    </xf>
    <xf borderId="1" fillId="2" fontId="27" numFmtId="166" xfId="0" applyBorder="1" applyFont="1" applyNumberFormat="1"/>
    <xf borderId="0" fillId="0" fontId="30" numFmtId="0" xfId="0" applyFont="1"/>
    <xf borderId="0" fillId="0" fontId="19" numFmtId="0" xfId="0" applyFont="1"/>
    <xf borderId="0" fillId="0" fontId="31" numFmtId="0" xfId="0" applyFont="1"/>
    <xf borderId="0" fillId="0" fontId="32" numFmtId="0" xfId="0" applyFont="1"/>
    <xf borderId="1" fillId="2" fontId="33" numFmtId="168" xfId="0" applyAlignment="1" applyBorder="1" applyFont="1" applyNumberFormat="1">
      <alignment horizontal="left"/>
    </xf>
    <xf borderId="0" fillId="0" fontId="30" numFmtId="165" xfId="0" applyFont="1" applyNumberFormat="1"/>
    <xf borderId="0" fillId="0" fontId="19" numFmtId="165" xfId="0" applyFont="1" applyNumberFormat="1"/>
    <xf borderId="0" fillId="0" fontId="31" numFmtId="165" xfId="0" applyFont="1" applyNumberFormat="1"/>
    <xf borderId="0" fillId="0" fontId="32" numFmtId="165" xfId="0" applyFont="1" applyNumberFormat="1"/>
    <xf borderId="1" fillId="2" fontId="34" numFmtId="166" xfId="0" applyAlignment="1" applyBorder="1" applyFont="1" applyNumberFormat="1">
      <alignment horizontal="right"/>
    </xf>
    <xf borderId="1" fillId="2" fontId="35" numFmtId="166" xfId="0" applyAlignment="1" applyBorder="1" applyFont="1" applyNumberFormat="1">
      <alignment horizontal="right"/>
    </xf>
    <xf borderId="1" fillId="2" fontId="36" numFmtId="166" xfId="0" applyAlignment="1" applyBorder="1" applyFont="1" applyNumberFormat="1">
      <alignment horizontal="right"/>
    </xf>
    <xf borderId="1" fillId="2" fontId="37" numFmtId="166" xfId="0" applyAlignment="1" applyBorder="1" applyFont="1" applyNumberFormat="1">
      <alignment horizontal="right"/>
    </xf>
    <xf borderId="1" fillId="2" fontId="38" numFmtId="166" xfId="0" applyAlignment="1" applyBorder="1" applyFont="1" applyNumberFormat="1">
      <alignment horizontal="right"/>
    </xf>
    <xf borderId="0" fillId="0" fontId="11" numFmtId="166" xfId="0" applyFont="1" applyNumberFormat="1"/>
    <xf borderId="1" fillId="2" fontId="30" numFmtId="167" xfId="0" applyBorder="1" applyFont="1" applyNumberFormat="1"/>
    <xf borderId="1" fillId="2" fontId="19" numFmtId="167" xfId="0" applyBorder="1" applyFont="1" applyNumberFormat="1"/>
    <xf borderId="1" fillId="2" fontId="19" numFmtId="0" xfId="0" applyBorder="1" applyFont="1"/>
    <xf borderId="0" fillId="0" fontId="30" numFmtId="167" xfId="0" applyFont="1" applyNumberFormat="1"/>
    <xf borderId="0" fillId="0" fontId="31" numFmtId="167" xfId="0" applyFont="1" applyNumberFormat="1"/>
    <xf borderId="0" fillId="0" fontId="19" numFmtId="167" xfId="0" applyFont="1" applyNumberFormat="1"/>
    <xf borderId="0" fillId="0" fontId="32" numFmtId="167" xfId="0" applyFont="1" applyNumberFormat="1"/>
    <xf borderId="1" fillId="8" fontId="1" numFmtId="167" xfId="0" applyBorder="1" applyFill="1" applyFont="1" applyNumberFormat="1"/>
    <xf borderId="1" fillId="9" fontId="1" numFmtId="167" xfId="0" applyBorder="1" applyFill="1" applyFont="1" applyNumberFormat="1"/>
    <xf borderId="0" fillId="0" fontId="18" numFmtId="0" xfId="0" applyAlignment="1" applyFont="1">
      <alignment horizontal="left"/>
    </xf>
    <xf borderId="0" fillId="0" fontId="22" numFmtId="0" xfId="0" applyAlignment="1" applyFont="1">
      <alignment horizontal="left"/>
    </xf>
    <xf borderId="1" fillId="2" fontId="18" numFmtId="167" xfId="0" applyBorder="1" applyFont="1" applyNumberFormat="1"/>
    <xf borderId="0" fillId="0" fontId="19" numFmtId="1" xfId="0" applyFont="1" applyNumberFormat="1"/>
    <xf borderId="0" fillId="0" fontId="39" numFmtId="0" xfId="0" applyFont="1"/>
    <xf borderId="1" fillId="2" fontId="30" numFmtId="167" xfId="0" applyAlignment="1" applyBorder="1" applyFont="1" applyNumberFormat="1">
      <alignment horizontal="right"/>
    </xf>
    <xf borderId="1" fillId="2" fontId="1" numFmtId="167" xfId="0" applyAlignment="1" applyBorder="1" applyFont="1" applyNumberFormat="1">
      <alignment horizontal="right"/>
    </xf>
    <xf borderId="1" fillId="2" fontId="31" numFmtId="167" xfId="0" applyAlignment="1" applyBorder="1" applyFont="1" applyNumberFormat="1">
      <alignment horizontal="right"/>
    </xf>
    <xf borderId="1" fillId="2" fontId="32" numFmtId="167" xfId="0" applyAlignment="1" applyBorder="1" applyFont="1" applyNumberFormat="1">
      <alignment horizontal="right"/>
    </xf>
    <xf borderId="1" fillId="2" fontId="40" numFmtId="167" xfId="0" applyAlignment="1" applyBorder="1" applyFont="1" applyNumberFormat="1">
      <alignment horizontal="right"/>
    </xf>
    <xf borderId="1" fillId="2" fontId="31" numFmtId="167" xfId="0" applyBorder="1" applyFont="1" applyNumberFormat="1"/>
    <xf borderId="1" fillId="2" fontId="32" numFmtId="167" xfId="0" applyBorder="1" applyFont="1" applyNumberFormat="1"/>
    <xf borderId="1" fillId="2" fontId="30" numFmtId="0" xfId="0" applyAlignment="1" applyBorder="1" applyFont="1">
      <alignment horizontal="right"/>
    </xf>
    <xf borderId="1" fillId="2" fontId="1" numFmtId="0" xfId="0" applyAlignment="1" applyBorder="1" applyFont="1">
      <alignment horizontal="right"/>
    </xf>
    <xf borderId="1" fillId="2" fontId="19" numFmtId="0" xfId="0" applyAlignment="1" applyBorder="1" applyFont="1">
      <alignment horizontal="right"/>
    </xf>
    <xf borderId="0" fillId="0" fontId="41" numFmtId="0" xfId="0" applyAlignment="1" applyFont="1">
      <alignment horizontal="left"/>
    </xf>
    <xf borderId="0" fillId="0" fontId="42" numFmtId="0" xfId="0" applyAlignment="1" applyFont="1">
      <alignment horizontal="left"/>
    </xf>
    <xf borderId="0" fillId="0" fontId="23" numFmtId="168" xfId="0" applyFont="1" applyNumberFormat="1"/>
    <xf borderId="1" fillId="2" fontId="40" numFmtId="0" xfId="0" applyBorder="1" applyFont="1"/>
    <xf borderId="0" fillId="0" fontId="40" numFmtId="0" xfId="0" applyFont="1"/>
    <xf borderId="0" fillId="0" fontId="40" numFmtId="167" xfId="0" applyFont="1" applyNumberFormat="1"/>
    <xf borderId="1" fillId="2" fontId="40" numFmtId="167" xfId="0" applyBorder="1" applyFont="1" applyNumberFormat="1"/>
    <xf borderId="0" fillId="0" fontId="43" numFmtId="168" xfId="0" applyFont="1" applyNumberFormat="1"/>
    <xf borderId="1" fillId="2" fontId="36" numFmtId="167" xfId="0" applyAlignment="1" applyBorder="1" applyFont="1" applyNumberFormat="1">
      <alignment horizontal="right"/>
    </xf>
    <xf borderId="0" fillId="0" fontId="40" numFmtId="168" xfId="0" applyFont="1" applyNumberFormat="1"/>
    <xf borderId="0" fillId="0" fontId="41" numFmtId="168" xfId="0" applyFont="1" applyNumberFormat="1"/>
    <xf borderId="1" fillId="8" fontId="1" numFmtId="167" xfId="0" applyAlignment="1" applyBorder="1" applyFont="1" applyNumberFormat="1">
      <alignment horizontal="right"/>
    </xf>
    <xf borderId="1" fillId="10" fontId="1" numFmtId="168" xfId="0" applyBorder="1" applyFill="1" applyFont="1" applyNumberFormat="1"/>
    <xf borderId="1" fillId="2" fontId="18" numFmtId="0" xfId="0" applyBorder="1" applyFont="1"/>
    <xf borderId="1" fillId="2" fontId="18" numFmtId="3" xfId="0" applyBorder="1" applyFont="1" applyNumberFormat="1"/>
    <xf borderId="1" fillId="2" fontId="19" numFmtId="3" xfId="0" applyBorder="1" applyFont="1" applyNumberFormat="1"/>
    <xf borderId="0" fillId="0" fontId="30" numFmtId="3" xfId="0" applyFont="1" applyNumberFormat="1"/>
    <xf borderId="0" fillId="0" fontId="31" numFmtId="3" xfId="0" applyFont="1" applyNumberFormat="1"/>
    <xf borderId="0" fillId="0" fontId="19" numFmtId="3" xfId="0" applyFont="1" applyNumberFormat="1"/>
    <xf borderId="0" fillId="0" fontId="44" numFmtId="0" xfId="0" applyFont="1"/>
    <xf borderId="1" fillId="8" fontId="1" numFmtId="3" xfId="0" applyBorder="1" applyFont="1" applyNumberFormat="1"/>
    <xf borderId="0" fillId="0" fontId="32" numFmtId="3" xfId="0" applyFont="1" applyNumberFormat="1"/>
    <xf borderId="1" fillId="2" fontId="1" numFmtId="3" xfId="0" applyBorder="1" applyFont="1" applyNumberFormat="1"/>
    <xf borderId="1" fillId="9" fontId="1" numFmtId="3" xfId="0" applyBorder="1" applyFont="1" applyNumberFormat="1"/>
    <xf borderId="1" fillId="2" fontId="18" numFmtId="167" xfId="0" applyAlignment="1" applyBorder="1" applyFont="1" applyNumberFormat="1">
      <alignment horizontal="right"/>
    </xf>
    <xf borderId="1" fillId="2" fontId="30" numFmtId="3" xfId="0" applyBorder="1" applyFont="1" applyNumberFormat="1"/>
    <xf borderId="1" fillId="2" fontId="31" numFmtId="3" xfId="0" applyBorder="1" applyFont="1" applyNumberFormat="1"/>
    <xf borderId="1" fillId="2" fontId="32" numFmtId="3" xfId="0" applyBorder="1" applyFont="1" applyNumberFormat="1"/>
    <xf borderId="1" fillId="2" fontId="45" numFmtId="3" xfId="0" applyBorder="1" applyFont="1" applyNumberFormat="1"/>
    <xf borderId="1" fillId="11" fontId="46" numFmtId="3" xfId="0" applyBorder="1" applyFill="1" applyFont="1" applyNumberFormat="1"/>
    <xf borderId="1" fillId="2" fontId="47" numFmtId="3" xfId="0" applyBorder="1" applyFont="1" applyNumberFormat="1"/>
    <xf borderId="1" fillId="2" fontId="46" numFmtId="3" xfId="0" applyBorder="1" applyFont="1" applyNumberFormat="1"/>
    <xf borderId="0" fillId="0" fontId="36" numFmtId="3" xfId="0" applyFont="1" applyNumberFormat="1"/>
    <xf borderId="0" fillId="0" fontId="1" numFmtId="4" xfId="0" applyFont="1" applyNumberFormat="1"/>
    <xf borderId="0" fillId="0" fontId="35" numFmtId="3" xfId="0" applyFont="1" applyNumberFormat="1"/>
    <xf borderId="1" fillId="2" fontId="48" numFmtId="3" xfId="0" applyBorder="1" applyFont="1" applyNumberFormat="1"/>
    <xf borderId="1" fillId="2" fontId="18" numFmtId="3" xfId="0" applyAlignment="1" applyBorder="1" applyFont="1" applyNumberFormat="1">
      <alignment horizontal="right"/>
    </xf>
    <xf borderId="1" fillId="2" fontId="31" numFmtId="0" xfId="0" applyAlignment="1" applyBorder="1" applyFont="1">
      <alignment horizontal="right"/>
    </xf>
    <xf borderId="1" fillId="2" fontId="32" numFmtId="0" xfId="0" applyAlignment="1" applyBorder="1" applyFont="1">
      <alignment horizontal="right"/>
    </xf>
    <xf borderId="1" fillId="2" fontId="34" numFmtId="166" xfId="0" applyBorder="1" applyFont="1" applyNumberFormat="1"/>
    <xf borderId="1" fillId="2" fontId="13" numFmtId="166" xfId="0" applyBorder="1" applyFont="1" applyNumberFormat="1"/>
    <xf borderId="1" fillId="2" fontId="35" numFmtId="166" xfId="0" applyBorder="1" applyFont="1" applyNumberFormat="1"/>
    <xf borderId="1" fillId="2" fontId="36" numFmtId="166" xfId="0" applyBorder="1" applyFont="1" applyNumberFormat="1"/>
    <xf borderId="1" fillId="2" fontId="37" numFmtId="166" xfId="0" applyBorder="1" applyFont="1" applyNumberFormat="1"/>
    <xf borderId="1" fillId="2" fontId="30" numFmtId="0" xfId="0" applyBorder="1" applyFont="1"/>
    <xf borderId="0" fillId="0" fontId="31" numFmtId="166" xfId="0" applyFont="1" applyNumberFormat="1"/>
    <xf borderId="1" fillId="2" fontId="41" numFmtId="167" xfId="0" applyAlignment="1" applyBorder="1" applyFont="1" applyNumberFormat="1">
      <alignment horizontal="right"/>
    </xf>
  </cellXfs>
  <cellStyles count="1">
    <cellStyle xfId="0" name="Normal" builtinId="0"/>
  </cellStyles>
  <dxfs count="4">
    <dxf>
      <font>
        <color rgb="FF006600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>
        <color rgb="FFC00000"/>
      </font>
      <fill>
        <patternFill patternType="solid">
          <fgColor rgb="FFFFFFFF"/>
          <bgColor rgb="FFFFFFFF"/>
        </patternFill>
      </fill>
      <border/>
    </dxf>
    <dxf>
      <font>
        <color rgb="FFFF6600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2" Type="http://schemas.openxmlformats.org/officeDocument/2006/relationships/worksheet" Target="worksheets/sheet10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3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1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11.57"/>
    <col customWidth="1" min="2" max="2" width="28.86"/>
    <col customWidth="1" min="3" max="3" width="5.0"/>
    <col customWidth="1" min="4" max="111" width="11.57"/>
  </cols>
  <sheetData>
    <row r="1" ht="15.75" customHeight="1">
      <c r="A1" s="6" t="s">
        <v>0</v>
      </c>
      <c r="B1" s="7" t="s">
        <v>1</v>
      </c>
      <c r="C1" s="8"/>
      <c r="D1" s="9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10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</row>
    <row r="2" ht="15.75" customHeight="1">
      <c r="A2" s="6"/>
      <c r="B2" s="11" t="s">
        <v>2</v>
      </c>
      <c r="C2" s="12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3"/>
      <c r="Q2" s="6"/>
      <c r="R2" s="6"/>
      <c r="S2" s="6"/>
      <c r="T2" s="6"/>
      <c r="U2" s="6"/>
      <c r="V2" s="14" t="s">
        <v>3</v>
      </c>
      <c r="W2" s="6"/>
      <c r="X2" s="14" t="s">
        <v>3</v>
      </c>
      <c r="Y2" s="6"/>
      <c r="Z2" s="14" t="s">
        <v>3</v>
      </c>
      <c r="AA2" s="6"/>
      <c r="AB2" s="14" t="s">
        <v>3</v>
      </c>
      <c r="AC2" s="6"/>
      <c r="AD2" s="14" t="s">
        <v>3</v>
      </c>
      <c r="AE2" s="6"/>
      <c r="AF2" s="14" t="s">
        <v>3</v>
      </c>
      <c r="AG2" s="6"/>
      <c r="AH2" s="14" t="s">
        <v>3</v>
      </c>
      <c r="AI2" s="6"/>
      <c r="AJ2" s="14" t="s">
        <v>3</v>
      </c>
      <c r="AK2" s="6"/>
      <c r="AL2" s="16" t="s">
        <v>3</v>
      </c>
      <c r="AM2" s="19"/>
      <c r="AN2" s="16" t="s">
        <v>3</v>
      </c>
      <c r="AO2" s="19"/>
      <c r="AP2" s="16" t="s">
        <v>3</v>
      </c>
      <c r="AQ2" s="19"/>
      <c r="AR2" s="16" t="s">
        <v>3</v>
      </c>
      <c r="AS2" s="19"/>
      <c r="AT2" s="16" t="s">
        <v>3</v>
      </c>
      <c r="AU2" s="19"/>
      <c r="AV2" s="16" t="s">
        <v>3</v>
      </c>
      <c r="AW2" s="19"/>
      <c r="AX2" s="16" t="s">
        <v>3</v>
      </c>
      <c r="AY2" s="21"/>
      <c r="AZ2" s="16" t="s">
        <v>3</v>
      </c>
      <c r="BA2" s="19"/>
      <c r="BB2" s="16" t="s">
        <v>3</v>
      </c>
      <c r="BC2" s="19"/>
      <c r="BD2" s="16" t="s">
        <v>3</v>
      </c>
      <c r="BE2" s="6"/>
      <c r="BF2" s="16" t="s">
        <v>3</v>
      </c>
      <c r="BG2" s="19"/>
      <c r="BH2" s="16" t="s">
        <v>3</v>
      </c>
      <c r="BI2" s="6"/>
      <c r="BJ2" s="16" t="s">
        <v>3</v>
      </c>
      <c r="BK2" s="19"/>
      <c r="BL2" s="16" t="s">
        <v>3</v>
      </c>
      <c r="BM2" s="6"/>
      <c r="BN2" s="16" t="s">
        <v>3</v>
      </c>
      <c r="BO2" s="19"/>
      <c r="BP2" s="16" t="s">
        <v>3</v>
      </c>
      <c r="BQ2" s="6"/>
      <c r="BR2" s="16" t="s">
        <v>3</v>
      </c>
      <c r="BS2" s="19"/>
      <c r="BT2" s="16" t="s">
        <v>3</v>
      </c>
      <c r="BU2" s="6"/>
      <c r="BV2" s="16" t="s">
        <v>3</v>
      </c>
      <c r="BW2" s="19"/>
      <c r="BX2" s="16" t="s">
        <v>3</v>
      </c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</row>
    <row r="3" ht="15.75" customHeight="1">
      <c r="A3" s="6"/>
      <c r="B3" s="6"/>
      <c r="C3" s="12"/>
      <c r="D3" s="6"/>
      <c r="E3" s="6"/>
      <c r="F3" s="6">
        <v>1.0</v>
      </c>
      <c r="G3" s="6">
        <v>2.0</v>
      </c>
      <c r="H3" s="6">
        <v>3.0</v>
      </c>
      <c r="I3" s="6">
        <v>4.0</v>
      </c>
      <c r="J3" s="6">
        <v>5.0</v>
      </c>
      <c r="K3" s="6">
        <v>6.0</v>
      </c>
      <c r="L3" s="6">
        <v>7.0</v>
      </c>
      <c r="M3" s="6">
        <v>8.0</v>
      </c>
      <c r="N3" s="6">
        <v>9.0</v>
      </c>
      <c r="O3" s="6">
        <v>10.0</v>
      </c>
      <c r="P3" s="6">
        <v>11.0</v>
      </c>
      <c r="Q3" s="6">
        <v>12.0</v>
      </c>
      <c r="R3" s="6">
        <v>13.0</v>
      </c>
      <c r="S3" s="6">
        <v>14.0</v>
      </c>
      <c r="T3" s="6">
        <v>15.0</v>
      </c>
      <c r="U3" s="6">
        <v>1.0</v>
      </c>
      <c r="V3" s="6">
        <f>U3+1</f>
        <v>2</v>
      </c>
      <c r="W3" s="6">
        <v>1.0</v>
      </c>
      <c r="X3" s="6">
        <f>W3+1</f>
        <v>2</v>
      </c>
      <c r="Y3" s="6">
        <v>1.0</v>
      </c>
      <c r="Z3" s="6">
        <f t="shared" ref="Z3:AK3" si="1">Y3+1</f>
        <v>2</v>
      </c>
      <c r="AA3" s="6">
        <f t="shared" si="1"/>
        <v>3</v>
      </c>
      <c r="AB3" s="6">
        <f t="shared" si="1"/>
        <v>4</v>
      </c>
      <c r="AC3" s="6">
        <f t="shared" si="1"/>
        <v>5</v>
      </c>
      <c r="AD3" s="6">
        <f t="shared" si="1"/>
        <v>6</v>
      </c>
      <c r="AE3" s="6">
        <f t="shared" si="1"/>
        <v>7</v>
      </c>
      <c r="AF3" s="6">
        <f t="shared" si="1"/>
        <v>8</v>
      </c>
      <c r="AG3" s="6">
        <f t="shared" si="1"/>
        <v>9</v>
      </c>
      <c r="AH3" s="6">
        <f t="shared" si="1"/>
        <v>10</v>
      </c>
      <c r="AI3" s="6">
        <f t="shared" si="1"/>
        <v>11</v>
      </c>
      <c r="AJ3" s="6">
        <f t="shared" si="1"/>
        <v>12</v>
      </c>
      <c r="AK3" s="6">
        <f t="shared" si="1"/>
        <v>13</v>
      </c>
      <c r="AL3" s="6">
        <v>1.0</v>
      </c>
      <c r="AM3" s="6">
        <v>1.0</v>
      </c>
      <c r="AN3" s="6">
        <f t="shared" ref="AN3:AR3" si="2">AM3+1</f>
        <v>2</v>
      </c>
      <c r="AO3" s="6">
        <f t="shared" si="2"/>
        <v>3</v>
      </c>
      <c r="AP3" s="6">
        <f t="shared" si="2"/>
        <v>4</v>
      </c>
      <c r="AQ3" s="6">
        <f t="shared" si="2"/>
        <v>5</v>
      </c>
      <c r="AR3" s="6">
        <f t="shared" si="2"/>
        <v>6</v>
      </c>
      <c r="AS3" s="6">
        <v>1.0</v>
      </c>
      <c r="AT3" s="6">
        <v>1.0</v>
      </c>
      <c r="AU3" s="6">
        <f t="shared" ref="AU3:CQ3" si="3">AT3+1</f>
        <v>2</v>
      </c>
      <c r="AV3" s="6">
        <f t="shared" si="3"/>
        <v>3</v>
      </c>
      <c r="AW3" s="6">
        <f t="shared" si="3"/>
        <v>4</v>
      </c>
      <c r="AX3" s="6">
        <f t="shared" si="3"/>
        <v>5</v>
      </c>
      <c r="AY3" s="6">
        <f t="shared" si="3"/>
        <v>6</v>
      </c>
      <c r="AZ3" s="6">
        <f t="shared" si="3"/>
        <v>7</v>
      </c>
      <c r="BA3" s="6">
        <f t="shared" si="3"/>
        <v>8</v>
      </c>
      <c r="BB3" s="6">
        <f t="shared" si="3"/>
        <v>9</v>
      </c>
      <c r="BC3" s="6">
        <f t="shared" si="3"/>
        <v>10</v>
      </c>
      <c r="BD3" s="6">
        <f t="shared" si="3"/>
        <v>11</v>
      </c>
      <c r="BE3" s="6">
        <f t="shared" si="3"/>
        <v>12</v>
      </c>
      <c r="BF3" s="6">
        <f t="shared" si="3"/>
        <v>13</v>
      </c>
      <c r="BG3" s="6">
        <f t="shared" si="3"/>
        <v>14</v>
      </c>
      <c r="BH3" s="6">
        <f t="shared" si="3"/>
        <v>15</v>
      </c>
      <c r="BI3" s="6">
        <f t="shared" si="3"/>
        <v>16</v>
      </c>
      <c r="BJ3" s="6">
        <f t="shared" si="3"/>
        <v>17</v>
      </c>
      <c r="BK3" s="6">
        <f t="shared" si="3"/>
        <v>18</v>
      </c>
      <c r="BL3" s="6">
        <f t="shared" si="3"/>
        <v>19</v>
      </c>
      <c r="BM3" s="6">
        <f t="shared" si="3"/>
        <v>20</v>
      </c>
      <c r="BN3" s="6">
        <f t="shared" si="3"/>
        <v>21</v>
      </c>
      <c r="BO3" s="6">
        <f t="shared" si="3"/>
        <v>22</v>
      </c>
      <c r="BP3" s="6">
        <f t="shared" si="3"/>
        <v>23</v>
      </c>
      <c r="BQ3" s="6">
        <f t="shared" si="3"/>
        <v>24</v>
      </c>
      <c r="BR3" s="6">
        <f t="shared" si="3"/>
        <v>25</v>
      </c>
      <c r="BS3" s="6">
        <f t="shared" si="3"/>
        <v>26</v>
      </c>
      <c r="BT3" s="6">
        <f t="shared" si="3"/>
        <v>27</v>
      </c>
      <c r="BU3" s="6">
        <f t="shared" si="3"/>
        <v>28</v>
      </c>
      <c r="BV3" s="6">
        <f t="shared" si="3"/>
        <v>29</v>
      </c>
      <c r="BW3" s="6">
        <f t="shared" si="3"/>
        <v>30</v>
      </c>
      <c r="BX3" s="6">
        <f t="shared" si="3"/>
        <v>31</v>
      </c>
      <c r="BY3" s="6">
        <f t="shared" si="3"/>
        <v>32</v>
      </c>
      <c r="BZ3" s="6">
        <f t="shared" si="3"/>
        <v>33</v>
      </c>
      <c r="CA3" s="6">
        <f t="shared" si="3"/>
        <v>34</v>
      </c>
      <c r="CB3" s="6">
        <f t="shared" si="3"/>
        <v>35</v>
      </c>
      <c r="CC3" s="6">
        <f t="shared" si="3"/>
        <v>36</v>
      </c>
      <c r="CD3" s="6">
        <f t="shared" si="3"/>
        <v>37</v>
      </c>
      <c r="CE3" s="6">
        <f t="shared" si="3"/>
        <v>38</v>
      </c>
      <c r="CF3" s="6">
        <f t="shared" si="3"/>
        <v>39</v>
      </c>
      <c r="CG3" s="6">
        <f t="shared" si="3"/>
        <v>40</v>
      </c>
      <c r="CH3" s="6">
        <f t="shared" si="3"/>
        <v>41</v>
      </c>
      <c r="CI3" s="6">
        <f t="shared" si="3"/>
        <v>42</v>
      </c>
      <c r="CJ3" s="6">
        <f t="shared" si="3"/>
        <v>43</v>
      </c>
      <c r="CK3" s="6">
        <f t="shared" si="3"/>
        <v>44</v>
      </c>
      <c r="CL3" s="6">
        <f t="shared" si="3"/>
        <v>45</v>
      </c>
      <c r="CM3" s="6">
        <f t="shared" si="3"/>
        <v>46</v>
      </c>
      <c r="CN3" s="6">
        <f t="shared" si="3"/>
        <v>47</v>
      </c>
      <c r="CO3" s="6">
        <f t="shared" si="3"/>
        <v>48</v>
      </c>
      <c r="CP3" s="6">
        <f t="shared" si="3"/>
        <v>49</v>
      </c>
      <c r="CQ3" s="6">
        <f t="shared" si="3"/>
        <v>50</v>
      </c>
      <c r="CR3" s="6">
        <v>39.0</v>
      </c>
      <c r="CS3" s="6">
        <v>40.0</v>
      </c>
      <c r="CT3" s="6">
        <v>41.0</v>
      </c>
      <c r="CU3" s="6">
        <v>42.0</v>
      </c>
      <c r="CV3" s="6">
        <v>43.0</v>
      </c>
      <c r="CW3" s="6">
        <v>44.0</v>
      </c>
      <c r="CX3" s="6">
        <v>45.0</v>
      </c>
      <c r="CY3" s="6">
        <v>46.0</v>
      </c>
      <c r="CZ3" s="6">
        <v>47.0</v>
      </c>
      <c r="DA3" s="6">
        <v>48.0</v>
      </c>
      <c r="DB3" s="6">
        <v>49.0</v>
      </c>
      <c r="DC3" s="6">
        <v>50.0</v>
      </c>
      <c r="DD3" s="6">
        <v>51.0</v>
      </c>
      <c r="DE3" s="6">
        <v>52.0</v>
      </c>
      <c r="DF3" s="6">
        <v>1.0</v>
      </c>
      <c r="DG3" s="6"/>
    </row>
    <row r="4" ht="15.75" customHeight="1">
      <c r="A4" s="6"/>
      <c r="B4" s="28" t="s">
        <v>5</v>
      </c>
      <c r="C4" s="29" t="s">
        <v>6</v>
      </c>
      <c r="D4" s="30"/>
      <c r="E4" s="30"/>
      <c r="F4" s="30">
        <v>42371.0</v>
      </c>
      <c r="G4" s="30">
        <v>42378.0</v>
      </c>
      <c r="H4" s="30">
        <v>42385.0</v>
      </c>
      <c r="I4" s="30">
        <v>42392.0</v>
      </c>
      <c r="J4" s="30">
        <v>42399.0</v>
      </c>
      <c r="K4" s="30">
        <v>42406.0</v>
      </c>
      <c r="L4" s="30">
        <v>42413.0</v>
      </c>
      <c r="M4" s="30">
        <v>42420.0</v>
      </c>
      <c r="N4" s="30">
        <v>42427.0</v>
      </c>
      <c r="O4" s="30">
        <v>42434.0</v>
      </c>
      <c r="P4" s="30">
        <v>42441.0</v>
      </c>
      <c r="Q4" s="30">
        <v>42448.0</v>
      </c>
      <c r="R4" s="30">
        <v>42455.0</v>
      </c>
      <c r="S4" s="30">
        <v>42462.0</v>
      </c>
      <c r="T4" s="30">
        <v>42469.0</v>
      </c>
      <c r="U4" s="30">
        <v>42842.0</v>
      </c>
      <c r="V4" s="30">
        <f t="shared" ref="V4:CD4" si="4">U4+7</f>
        <v>42849</v>
      </c>
      <c r="W4" s="30">
        <f t="shared" si="4"/>
        <v>42856</v>
      </c>
      <c r="X4" s="30">
        <f t="shared" si="4"/>
        <v>42863</v>
      </c>
      <c r="Y4" s="30">
        <f t="shared" si="4"/>
        <v>42870</v>
      </c>
      <c r="Z4" s="30">
        <f t="shared" si="4"/>
        <v>42877</v>
      </c>
      <c r="AA4" s="30">
        <f t="shared" si="4"/>
        <v>42884</v>
      </c>
      <c r="AB4" s="30">
        <f t="shared" si="4"/>
        <v>42891</v>
      </c>
      <c r="AC4" s="30">
        <f t="shared" si="4"/>
        <v>42898</v>
      </c>
      <c r="AD4" s="30">
        <f t="shared" si="4"/>
        <v>42905</v>
      </c>
      <c r="AE4" s="30">
        <f t="shared" si="4"/>
        <v>42912</v>
      </c>
      <c r="AF4" s="30">
        <f t="shared" si="4"/>
        <v>42919</v>
      </c>
      <c r="AG4" s="30">
        <f t="shared" si="4"/>
        <v>42926</v>
      </c>
      <c r="AH4" s="30">
        <f t="shared" si="4"/>
        <v>42933</v>
      </c>
      <c r="AI4" s="30">
        <f t="shared" si="4"/>
        <v>42940</v>
      </c>
      <c r="AJ4" s="30">
        <f t="shared" si="4"/>
        <v>42947</v>
      </c>
      <c r="AK4" s="30">
        <f t="shared" si="4"/>
        <v>42954</v>
      </c>
      <c r="AL4" s="30">
        <f t="shared" si="4"/>
        <v>42961</v>
      </c>
      <c r="AM4" s="30">
        <f t="shared" si="4"/>
        <v>42968</v>
      </c>
      <c r="AN4" s="30">
        <f t="shared" si="4"/>
        <v>42975</v>
      </c>
      <c r="AO4" s="30">
        <f t="shared" si="4"/>
        <v>42982</v>
      </c>
      <c r="AP4" s="30">
        <f t="shared" si="4"/>
        <v>42989</v>
      </c>
      <c r="AQ4" s="30">
        <f t="shared" si="4"/>
        <v>42996</v>
      </c>
      <c r="AR4" s="30">
        <f t="shared" si="4"/>
        <v>43003</v>
      </c>
      <c r="AS4" s="30">
        <f t="shared" si="4"/>
        <v>43010</v>
      </c>
      <c r="AT4" s="30">
        <f t="shared" si="4"/>
        <v>43017</v>
      </c>
      <c r="AU4" s="30">
        <f t="shared" si="4"/>
        <v>43024</v>
      </c>
      <c r="AV4" s="30">
        <f t="shared" si="4"/>
        <v>43031</v>
      </c>
      <c r="AW4" s="30">
        <f t="shared" si="4"/>
        <v>43038</v>
      </c>
      <c r="AX4" s="30">
        <f t="shared" si="4"/>
        <v>43045</v>
      </c>
      <c r="AY4" s="30">
        <f t="shared" si="4"/>
        <v>43052</v>
      </c>
      <c r="AZ4" s="30">
        <f t="shared" si="4"/>
        <v>43059</v>
      </c>
      <c r="BA4" s="30">
        <f t="shared" si="4"/>
        <v>43066</v>
      </c>
      <c r="BB4" s="30">
        <f t="shared" si="4"/>
        <v>43073</v>
      </c>
      <c r="BC4" s="30">
        <f t="shared" si="4"/>
        <v>43080</v>
      </c>
      <c r="BD4" s="30">
        <f t="shared" si="4"/>
        <v>43087</v>
      </c>
      <c r="BE4" s="30">
        <f t="shared" si="4"/>
        <v>43094</v>
      </c>
      <c r="BF4" s="30">
        <f t="shared" si="4"/>
        <v>43101</v>
      </c>
      <c r="BG4" s="30">
        <f t="shared" si="4"/>
        <v>43108</v>
      </c>
      <c r="BH4" s="30">
        <f t="shared" si="4"/>
        <v>43115</v>
      </c>
      <c r="BI4" s="30">
        <f t="shared" si="4"/>
        <v>43122</v>
      </c>
      <c r="BJ4" s="30">
        <f t="shared" si="4"/>
        <v>43129</v>
      </c>
      <c r="BK4" s="30">
        <f t="shared" si="4"/>
        <v>43136</v>
      </c>
      <c r="BL4" s="30">
        <f t="shared" si="4"/>
        <v>43143</v>
      </c>
      <c r="BM4" s="30">
        <f t="shared" si="4"/>
        <v>43150</v>
      </c>
      <c r="BN4" s="30">
        <f t="shared" si="4"/>
        <v>43157</v>
      </c>
      <c r="BO4" s="30">
        <f t="shared" si="4"/>
        <v>43164</v>
      </c>
      <c r="BP4" s="30">
        <f t="shared" si="4"/>
        <v>43171</v>
      </c>
      <c r="BQ4" s="30">
        <f t="shared" si="4"/>
        <v>43178</v>
      </c>
      <c r="BR4" s="30">
        <f t="shared" si="4"/>
        <v>43185</v>
      </c>
      <c r="BS4" s="30">
        <f t="shared" si="4"/>
        <v>43192</v>
      </c>
      <c r="BT4" s="30">
        <f t="shared" si="4"/>
        <v>43199</v>
      </c>
      <c r="BU4" s="30">
        <f t="shared" si="4"/>
        <v>43206</v>
      </c>
      <c r="BV4" s="30">
        <f t="shared" si="4"/>
        <v>43213</v>
      </c>
      <c r="BW4" s="30">
        <f t="shared" si="4"/>
        <v>43220</v>
      </c>
      <c r="BX4" s="30">
        <f t="shared" si="4"/>
        <v>43227</v>
      </c>
      <c r="BY4" s="30">
        <f t="shared" si="4"/>
        <v>43234</v>
      </c>
      <c r="BZ4" s="30">
        <f t="shared" si="4"/>
        <v>43241</v>
      </c>
      <c r="CA4" s="30">
        <f t="shared" si="4"/>
        <v>43248</v>
      </c>
      <c r="CB4" s="30">
        <f t="shared" si="4"/>
        <v>43255</v>
      </c>
      <c r="CC4" s="30">
        <f t="shared" si="4"/>
        <v>43262</v>
      </c>
      <c r="CD4" s="30">
        <f t="shared" si="4"/>
        <v>43269</v>
      </c>
      <c r="CE4" s="30">
        <v>42910.0</v>
      </c>
      <c r="CF4" s="30">
        <v>42917.0</v>
      </c>
      <c r="CG4" s="30">
        <v>42924.0</v>
      </c>
      <c r="CH4" s="30">
        <v>42931.0</v>
      </c>
      <c r="CI4" s="30">
        <v>42938.0</v>
      </c>
      <c r="CJ4" s="30">
        <v>42945.0</v>
      </c>
      <c r="CK4" s="30">
        <v>42952.0</v>
      </c>
      <c r="CL4" s="30">
        <v>42959.0</v>
      </c>
      <c r="CM4" s="30">
        <v>42966.0</v>
      </c>
      <c r="CN4" s="30">
        <v>42973.0</v>
      </c>
      <c r="CO4" s="30">
        <v>42980.0</v>
      </c>
      <c r="CP4" s="30">
        <v>42987.0</v>
      </c>
      <c r="CQ4" s="30">
        <v>42994.0</v>
      </c>
      <c r="CR4" s="30">
        <v>43001.0</v>
      </c>
      <c r="CS4" s="30">
        <v>43008.0</v>
      </c>
      <c r="CT4" s="30">
        <v>43015.0</v>
      </c>
      <c r="CU4" s="30">
        <v>43022.0</v>
      </c>
      <c r="CV4" s="30">
        <v>43029.0</v>
      </c>
      <c r="CW4" s="30">
        <v>43036.0</v>
      </c>
      <c r="CX4" s="30">
        <v>43043.0</v>
      </c>
      <c r="CY4" s="30">
        <v>43050.0</v>
      </c>
      <c r="CZ4" s="30">
        <v>43057.0</v>
      </c>
      <c r="DA4" s="30">
        <v>43064.0</v>
      </c>
      <c r="DB4" s="30">
        <v>43071.0</v>
      </c>
      <c r="DC4" s="30">
        <v>43078.0</v>
      </c>
      <c r="DD4" s="30">
        <v>43085.0</v>
      </c>
      <c r="DE4" s="30">
        <v>43092.0</v>
      </c>
      <c r="DF4" s="30">
        <v>43099.0</v>
      </c>
      <c r="DG4" s="6"/>
    </row>
    <row r="5" ht="15.75" customHeight="1">
      <c r="A5" s="6"/>
      <c r="B5" s="28" t="s">
        <v>7</v>
      </c>
      <c r="C5" s="29" t="s">
        <v>8</v>
      </c>
      <c r="D5" s="30"/>
      <c r="E5" s="30"/>
      <c r="F5" s="30">
        <f>F4+6</f>
        <v>42377</v>
      </c>
      <c r="G5" s="30">
        <v>42384.0</v>
      </c>
      <c r="H5" s="30">
        <v>42391.0</v>
      </c>
      <c r="I5" s="30">
        <v>42398.0</v>
      </c>
      <c r="J5" s="30">
        <v>42405.0</v>
      </c>
      <c r="K5" s="30">
        <v>42412.0</v>
      </c>
      <c r="L5" s="30">
        <v>42419.0</v>
      </c>
      <c r="M5" s="30">
        <v>42426.0</v>
      </c>
      <c r="N5" s="30">
        <v>42433.0</v>
      </c>
      <c r="O5" s="30">
        <v>42440.0</v>
      </c>
      <c r="P5" s="30">
        <v>42447.0</v>
      </c>
      <c r="Q5" s="30">
        <v>42454.0</v>
      </c>
      <c r="R5" s="30">
        <v>42461.0</v>
      </c>
      <c r="S5" s="30">
        <v>42468.0</v>
      </c>
      <c r="T5" s="30">
        <v>42475.0</v>
      </c>
      <c r="U5" s="30">
        <f t="shared" ref="U5:CD5" si="5">U4+6</f>
        <v>42848</v>
      </c>
      <c r="V5" s="30">
        <f t="shared" si="5"/>
        <v>42855</v>
      </c>
      <c r="W5" s="30">
        <f t="shared" si="5"/>
        <v>42862</v>
      </c>
      <c r="X5" s="30">
        <f t="shared" si="5"/>
        <v>42869</v>
      </c>
      <c r="Y5" s="30">
        <f t="shared" si="5"/>
        <v>42876</v>
      </c>
      <c r="Z5" s="30">
        <f t="shared" si="5"/>
        <v>42883</v>
      </c>
      <c r="AA5" s="30">
        <f t="shared" si="5"/>
        <v>42890</v>
      </c>
      <c r="AB5" s="30">
        <f t="shared" si="5"/>
        <v>42897</v>
      </c>
      <c r="AC5" s="30">
        <f t="shared" si="5"/>
        <v>42904</v>
      </c>
      <c r="AD5" s="30">
        <f t="shared" si="5"/>
        <v>42911</v>
      </c>
      <c r="AE5" s="30">
        <f t="shared" si="5"/>
        <v>42918</v>
      </c>
      <c r="AF5" s="30">
        <f t="shared" si="5"/>
        <v>42925</v>
      </c>
      <c r="AG5" s="30">
        <f t="shared" si="5"/>
        <v>42932</v>
      </c>
      <c r="AH5" s="30">
        <f t="shared" si="5"/>
        <v>42939</v>
      </c>
      <c r="AI5" s="30">
        <f t="shared" si="5"/>
        <v>42946</v>
      </c>
      <c r="AJ5" s="30">
        <f t="shared" si="5"/>
        <v>42953</v>
      </c>
      <c r="AK5" s="30">
        <f t="shared" si="5"/>
        <v>42960</v>
      </c>
      <c r="AL5" s="30">
        <f t="shared" si="5"/>
        <v>42967</v>
      </c>
      <c r="AM5" s="30">
        <f t="shared" si="5"/>
        <v>42974</v>
      </c>
      <c r="AN5" s="30">
        <f t="shared" si="5"/>
        <v>42981</v>
      </c>
      <c r="AO5" s="30">
        <f t="shared" si="5"/>
        <v>42988</v>
      </c>
      <c r="AP5" s="30">
        <f t="shared" si="5"/>
        <v>42995</v>
      </c>
      <c r="AQ5" s="30">
        <f t="shared" si="5"/>
        <v>43002</v>
      </c>
      <c r="AR5" s="30">
        <f t="shared" si="5"/>
        <v>43009</v>
      </c>
      <c r="AS5" s="30">
        <f t="shared" si="5"/>
        <v>43016</v>
      </c>
      <c r="AT5" s="30">
        <f t="shared" si="5"/>
        <v>43023</v>
      </c>
      <c r="AU5" s="30">
        <f t="shared" si="5"/>
        <v>43030</v>
      </c>
      <c r="AV5" s="30">
        <f t="shared" si="5"/>
        <v>43037</v>
      </c>
      <c r="AW5" s="30">
        <f t="shared" si="5"/>
        <v>43044</v>
      </c>
      <c r="AX5" s="30">
        <f t="shared" si="5"/>
        <v>43051</v>
      </c>
      <c r="AY5" s="30">
        <f t="shared" si="5"/>
        <v>43058</v>
      </c>
      <c r="AZ5" s="30">
        <f t="shared" si="5"/>
        <v>43065</v>
      </c>
      <c r="BA5" s="30">
        <f t="shared" si="5"/>
        <v>43072</v>
      </c>
      <c r="BB5" s="30">
        <f t="shared" si="5"/>
        <v>43079</v>
      </c>
      <c r="BC5" s="30">
        <f t="shared" si="5"/>
        <v>43086</v>
      </c>
      <c r="BD5" s="30">
        <f t="shared" si="5"/>
        <v>43093</v>
      </c>
      <c r="BE5" s="30">
        <f t="shared" si="5"/>
        <v>43100</v>
      </c>
      <c r="BF5" s="30">
        <f t="shared" si="5"/>
        <v>43107</v>
      </c>
      <c r="BG5" s="30">
        <f t="shared" si="5"/>
        <v>43114</v>
      </c>
      <c r="BH5" s="30">
        <f t="shared" si="5"/>
        <v>43121</v>
      </c>
      <c r="BI5" s="30">
        <f t="shared" si="5"/>
        <v>43128</v>
      </c>
      <c r="BJ5" s="30">
        <f t="shared" si="5"/>
        <v>43135</v>
      </c>
      <c r="BK5" s="30">
        <f t="shared" si="5"/>
        <v>43142</v>
      </c>
      <c r="BL5" s="30">
        <f t="shared" si="5"/>
        <v>43149</v>
      </c>
      <c r="BM5" s="30">
        <f t="shared" si="5"/>
        <v>43156</v>
      </c>
      <c r="BN5" s="30">
        <f t="shared" si="5"/>
        <v>43163</v>
      </c>
      <c r="BO5" s="30">
        <f t="shared" si="5"/>
        <v>43170</v>
      </c>
      <c r="BP5" s="30">
        <f t="shared" si="5"/>
        <v>43177</v>
      </c>
      <c r="BQ5" s="30">
        <f t="shared" si="5"/>
        <v>43184</v>
      </c>
      <c r="BR5" s="30">
        <f t="shared" si="5"/>
        <v>43191</v>
      </c>
      <c r="BS5" s="30">
        <f t="shared" si="5"/>
        <v>43198</v>
      </c>
      <c r="BT5" s="30">
        <f t="shared" si="5"/>
        <v>43205</v>
      </c>
      <c r="BU5" s="30">
        <f t="shared" si="5"/>
        <v>43212</v>
      </c>
      <c r="BV5" s="30">
        <f t="shared" si="5"/>
        <v>43219</v>
      </c>
      <c r="BW5" s="30">
        <f t="shared" si="5"/>
        <v>43226</v>
      </c>
      <c r="BX5" s="30">
        <f t="shared" si="5"/>
        <v>43233</v>
      </c>
      <c r="BY5" s="30">
        <f t="shared" si="5"/>
        <v>43240</v>
      </c>
      <c r="BZ5" s="30">
        <f t="shared" si="5"/>
        <v>43247</v>
      </c>
      <c r="CA5" s="30">
        <f t="shared" si="5"/>
        <v>43254</v>
      </c>
      <c r="CB5" s="30">
        <f t="shared" si="5"/>
        <v>43261</v>
      </c>
      <c r="CC5" s="30">
        <f t="shared" si="5"/>
        <v>43268</v>
      </c>
      <c r="CD5" s="30">
        <f t="shared" si="5"/>
        <v>43275</v>
      </c>
      <c r="CE5" s="30">
        <v>42916.0</v>
      </c>
      <c r="CF5" s="30">
        <v>42923.0</v>
      </c>
      <c r="CG5" s="30">
        <v>42930.0</v>
      </c>
      <c r="CH5" s="30">
        <v>42937.0</v>
      </c>
      <c r="CI5" s="30">
        <v>42944.0</v>
      </c>
      <c r="CJ5" s="30">
        <v>42951.0</v>
      </c>
      <c r="CK5" s="30">
        <v>42958.0</v>
      </c>
      <c r="CL5" s="30">
        <v>42965.0</v>
      </c>
      <c r="CM5" s="30">
        <v>42972.0</v>
      </c>
      <c r="CN5" s="30">
        <v>42979.0</v>
      </c>
      <c r="CO5" s="30">
        <v>42986.0</v>
      </c>
      <c r="CP5" s="30">
        <v>42993.0</v>
      </c>
      <c r="CQ5" s="30">
        <v>43000.0</v>
      </c>
      <c r="CR5" s="30">
        <v>43007.0</v>
      </c>
      <c r="CS5" s="30">
        <v>43014.0</v>
      </c>
      <c r="CT5" s="30">
        <v>43021.0</v>
      </c>
      <c r="CU5" s="30">
        <v>43028.0</v>
      </c>
      <c r="CV5" s="30">
        <v>43035.0</v>
      </c>
      <c r="CW5" s="30">
        <v>43042.0</v>
      </c>
      <c r="CX5" s="30">
        <v>43049.0</v>
      </c>
      <c r="CY5" s="30">
        <v>43056.0</v>
      </c>
      <c r="CZ5" s="30">
        <v>43063.0</v>
      </c>
      <c r="DA5" s="30">
        <v>43070.0</v>
      </c>
      <c r="DB5" s="30">
        <v>43077.0</v>
      </c>
      <c r="DC5" s="30">
        <v>43084.0</v>
      </c>
      <c r="DD5" s="30">
        <v>43091.0</v>
      </c>
      <c r="DE5" s="30">
        <v>43098.0</v>
      </c>
      <c r="DF5" s="30">
        <v>43105.0</v>
      </c>
      <c r="DG5" s="30"/>
    </row>
    <row r="6" ht="15.75" customHeight="1">
      <c r="A6" s="6"/>
      <c r="B6" s="31" t="s">
        <v>9</v>
      </c>
      <c r="C6" s="32"/>
      <c r="D6" s="6"/>
      <c r="E6" s="6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6"/>
    </row>
    <row r="7" ht="15.75" customHeight="1">
      <c r="A7" s="6"/>
      <c r="B7" s="6" t="s">
        <v>10</v>
      </c>
      <c r="C7" s="6"/>
      <c r="D7" s="34"/>
      <c r="E7" s="34"/>
      <c r="F7" s="35">
        <v>0.0</v>
      </c>
      <c r="G7" s="35">
        <f t="shared" ref="G7:DF7" si="6">F39</f>
        <v>0</v>
      </c>
      <c r="H7" s="35">
        <f t="shared" si="6"/>
        <v>0</v>
      </c>
      <c r="I7" s="35">
        <f t="shared" si="6"/>
        <v>0</v>
      </c>
      <c r="J7" s="35">
        <f t="shared" si="6"/>
        <v>0</v>
      </c>
      <c r="K7" s="35">
        <f t="shared" si="6"/>
        <v>0</v>
      </c>
      <c r="L7" s="35">
        <f t="shared" si="6"/>
        <v>0</v>
      </c>
      <c r="M7" s="35">
        <f t="shared" si="6"/>
        <v>0</v>
      </c>
      <c r="N7" s="35">
        <f t="shared" si="6"/>
        <v>0</v>
      </c>
      <c r="O7" s="35">
        <f t="shared" si="6"/>
        <v>0</v>
      </c>
      <c r="P7" s="35">
        <f t="shared" si="6"/>
        <v>0</v>
      </c>
      <c r="Q7" s="35">
        <f t="shared" si="6"/>
        <v>0</v>
      </c>
      <c r="R7" s="35">
        <f t="shared" si="6"/>
        <v>0</v>
      </c>
      <c r="S7" s="35">
        <f t="shared" si="6"/>
        <v>0</v>
      </c>
      <c r="T7" s="35">
        <f t="shared" si="6"/>
        <v>0</v>
      </c>
      <c r="U7" s="35">
        <f t="shared" si="6"/>
        <v>0</v>
      </c>
      <c r="V7" s="35">
        <f t="shared" si="6"/>
        <v>0</v>
      </c>
      <c r="W7" s="35">
        <f t="shared" si="6"/>
        <v>0</v>
      </c>
      <c r="X7" s="35">
        <f t="shared" si="6"/>
        <v>0</v>
      </c>
      <c r="Y7" s="35">
        <f t="shared" si="6"/>
        <v>0</v>
      </c>
      <c r="Z7" s="35">
        <f t="shared" si="6"/>
        <v>0</v>
      </c>
      <c r="AA7" s="35">
        <f t="shared" si="6"/>
        <v>0</v>
      </c>
      <c r="AB7" s="35">
        <f t="shared" si="6"/>
        <v>0</v>
      </c>
      <c r="AC7" s="35">
        <f t="shared" si="6"/>
        <v>0</v>
      </c>
      <c r="AD7" s="35">
        <f t="shared" si="6"/>
        <v>0</v>
      </c>
      <c r="AE7" s="35">
        <f t="shared" si="6"/>
        <v>0</v>
      </c>
      <c r="AF7" s="35">
        <f t="shared" si="6"/>
        <v>0</v>
      </c>
      <c r="AG7" s="35">
        <f t="shared" si="6"/>
        <v>0</v>
      </c>
      <c r="AH7" s="35">
        <f t="shared" si="6"/>
        <v>0</v>
      </c>
      <c r="AI7" s="35">
        <f t="shared" si="6"/>
        <v>0</v>
      </c>
      <c r="AJ7" s="35">
        <f t="shared" si="6"/>
        <v>0</v>
      </c>
      <c r="AK7" s="35">
        <f t="shared" si="6"/>
        <v>0</v>
      </c>
      <c r="AL7" s="35">
        <f t="shared" si="6"/>
        <v>0</v>
      </c>
      <c r="AM7" s="35">
        <f t="shared" si="6"/>
        <v>0</v>
      </c>
      <c r="AN7" s="35">
        <f t="shared" si="6"/>
        <v>0</v>
      </c>
      <c r="AO7" s="35">
        <f t="shared" si="6"/>
        <v>0</v>
      </c>
      <c r="AP7" s="35">
        <f t="shared" si="6"/>
        <v>0</v>
      </c>
      <c r="AQ7" s="35">
        <f t="shared" si="6"/>
        <v>0</v>
      </c>
      <c r="AR7" s="35">
        <f t="shared" si="6"/>
        <v>0</v>
      </c>
      <c r="AS7" s="35">
        <f t="shared" si="6"/>
        <v>0</v>
      </c>
      <c r="AT7" s="35">
        <f t="shared" si="6"/>
        <v>0</v>
      </c>
      <c r="AU7" s="35">
        <f t="shared" si="6"/>
        <v>0</v>
      </c>
      <c r="AV7" s="35">
        <f t="shared" si="6"/>
        <v>0</v>
      </c>
      <c r="AW7" s="35">
        <f t="shared" si="6"/>
        <v>0</v>
      </c>
      <c r="AX7" s="35">
        <f t="shared" si="6"/>
        <v>0</v>
      </c>
      <c r="AY7" s="35">
        <f t="shared" si="6"/>
        <v>0</v>
      </c>
      <c r="AZ7" s="35">
        <f t="shared" si="6"/>
        <v>0</v>
      </c>
      <c r="BA7" s="35">
        <f t="shared" si="6"/>
        <v>0</v>
      </c>
      <c r="BB7" s="35">
        <f t="shared" si="6"/>
        <v>0</v>
      </c>
      <c r="BC7" s="35">
        <f t="shared" si="6"/>
        <v>0</v>
      </c>
      <c r="BD7" s="35">
        <f t="shared" si="6"/>
        <v>0</v>
      </c>
      <c r="BE7" s="35">
        <f t="shared" si="6"/>
        <v>0</v>
      </c>
      <c r="BF7" s="35">
        <f t="shared" si="6"/>
        <v>0</v>
      </c>
      <c r="BG7" s="35">
        <f t="shared" si="6"/>
        <v>0</v>
      </c>
      <c r="BH7" s="35">
        <f t="shared" si="6"/>
        <v>0</v>
      </c>
      <c r="BI7" s="35">
        <f t="shared" si="6"/>
        <v>0</v>
      </c>
      <c r="BJ7" s="35">
        <f t="shared" si="6"/>
        <v>0</v>
      </c>
      <c r="BK7" s="35">
        <f t="shared" si="6"/>
        <v>0</v>
      </c>
      <c r="BL7" s="35">
        <f t="shared" si="6"/>
        <v>0</v>
      </c>
      <c r="BM7" s="35">
        <f t="shared" si="6"/>
        <v>0</v>
      </c>
      <c r="BN7" s="35">
        <f t="shared" si="6"/>
        <v>0</v>
      </c>
      <c r="BO7" s="35">
        <f t="shared" si="6"/>
        <v>0</v>
      </c>
      <c r="BP7" s="35">
        <f t="shared" si="6"/>
        <v>0</v>
      </c>
      <c r="BQ7" s="35">
        <f t="shared" si="6"/>
        <v>0</v>
      </c>
      <c r="BR7" s="35">
        <f t="shared" si="6"/>
        <v>0</v>
      </c>
      <c r="BS7" s="35">
        <f t="shared" si="6"/>
        <v>0</v>
      </c>
      <c r="BT7" s="35">
        <f t="shared" si="6"/>
        <v>0</v>
      </c>
      <c r="BU7" s="35">
        <f t="shared" si="6"/>
        <v>0</v>
      </c>
      <c r="BV7" s="35">
        <f t="shared" si="6"/>
        <v>0</v>
      </c>
      <c r="BW7" s="35">
        <f t="shared" si="6"/>
        <v>0</v>
      </c>
      <c r="BX7" s="35">
        <f t="shared" si="6"/>
        <v>0</v>
      </c>
      <c r="BY7" s="35">
        <f t="shared" si="6"/>
        <v>0</v>
      </c>
      <c r="BZ7" s="35">
        <f t="shared" si="6"/>
        <v>0</v>
      </c>
      <c r="CA7" s="35">
        <f t="shared" si="6"/>
        <v>0</v>
      </c>
      <c r="CB7" s="35">
        <f t="shared" si="6"/>
        <v>0</v>
      </c>
      <c r="CC7" s="35">
        <f t="shared" si="6"/>
        <v>0</v>
      </c>
      <c r="CD7" s="35">
        <f t="shared" si="6"/>
        <v>0</v>
      </c>
      <c r="CE7" s="35">
        <f t="shared" si="6"/>
        <v>0</v>
      </c>
      <c r="CF7" s="35">
        <f t="shared" si="6"/>
        <v>0</v>
      </c>
      <c r="CG7" s="35">
        <f t="shared" si="6"/>
        <v>0</v>
      </c>
      <c r="CH7" s="35">
        <f t="shared" si="6"/>
        <v>0</v>
      </c>
      <c r="CI7" s="35">
        <f t="shared" si="6"/>
        <v>0</v>
      </c>
      <c r="CJ7" s="35">
        <f t="shared" si="6"/>
        <v>0</v>
      </c>
      <c r="CK7" s="35">
        <f t="shared" si="6"/>
        <v>0</v>
      </c>
      <c r="CL7" s="35">
        <f t="shared" si="6"/>
        <v>0</v>
      </c>
      <c r="CM7" s="35">
        <f t="shared" si="6"/>
        <v>0</v>
      </c>
      <c r="CN7" s="35">
        <f t="shared" si="6"/>
        <v>0</v>
      </c>
      <c r="CO7" s="35">
        <f t="shared" si="6"/>
        <v>0</v>
      </c>
      <c r="CP7" s="35">
        <f t="shared" si="6"/>
        <v>0</v>
      </c>
      <c r="CQ7" s="35">
        <f t="shared" si="6"/>
        <v>0</v>
      </c>
      <c r="CR7" s="35">
        <f t="shared" si="6"/>
        <v>0</v>
      </c>
      <c r="CS7" s="35">
        <f t="shared" si="6"/>
        <v>0</v>
      </c>
      <c r="CT7" s="35">
        <f t="shared" si="6"/>
        <v>0</v>
      </c>
      <c r="CU7" s="35">
        <f t="shared" si="6"/>
        <v>0</v>
      </c>
      <c r="CV7" s="35">
        <f t="shared" si="6"/>
        <v>0</v>
      </c>
      <c r="CW7" s="35">
        <f t="shared" si="6"/>
        <v>0</v>
      </c>
      <c r="CX7" s="35">
        <f t="shared" si="6"/>
        <v>0</v>
      </c>
      <c r="CY7" s="35">
        <f t="shared" si="6"/>
        <v>0</v>
      </c>
      <c r="CZ7" s="35">
        <f t="shared" si="6"/>
        <v>0</v>
      </c>
      <c r="DA7" s="35">
        <f t="shared" si="6"/>
        <v>0</v>
      </c>
      <c r="DB7" s="35">
        <f t="shared" si="6"/>
        <v>0</v>
      </c>
      <c r="DC7" s="35">
        <f t="shared" si="6"/>
        <v>0</v>
      </c>
      <c r="DD7" s="35">
        <f t="shared" si="6"/>
        <v>0</v>
      </c>
      <c r="DE7" s="35">
        <f t="shared" si="6"/>
        <v>0</v>
      </c>
      <c r="DF7" s="35">
        <f t="shared" si="6"/>
        <v>0</v>
      </c>
      <c r="DG7" s="34"/>
    </row>
    <row r="8" ht="15.75" customHeight="1">
      <c r="A8" s="6"/>
      <c r="B8" s="6" t="s">
        <v>11</v>
      </c>
      <c r="C8" s="12"/>
      <c r="D8" s="6"/>
      <c r="E8" s="6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6"/>
    </row>
    <row r="9" ht="15.75" customHeight="1">
      <c r="A9" s="6"/>
      <c r="B9" s="6" t="s">
        <v>13</v>
      </c>
      <c r="C9" s="12"/>
      <c r="D9" s="42"/>
      <c r="E9" s="42"/>
      <c r="F9" s="33">
        <f>Pipeline!K24</f>
        <v>0</v>
      </c>
      <c r="G9" s="33">
        <f>Pipeline!L24</f>
        <v>0</v>
      </c>
      <c r="H9" s="33">
        <f>Pipeline!M24</f>
        <v>0</v>
      </c>
      <c r="I9" s="33">
        <f>Pipeline!N24</f>
        <v>0</v>
      </c>
      <c r="J9" s="33">
        <f>Pipeline!O24</f>
        <v>0</v>
      </c>
      <c r="K9" s="33">
        <f>Pipeline!P24</f>
        <v>0</v>
      </c>
      <c r="L9" s="33">
        <f>Pipeline!Q24</f>
        <v>0</v>
      </c>
      <c r="M9" s="33">
        <f>Pipeline!R24</f>
        <v>0</v>
      </c>
      <c r="N9" s="33">
        <f>Pipeline!S24</f>
        <v>0</v>
      </c>
      <c r="O9" s="33">
        <f>Pipeline!T24</f>
        <v>0</v>
      </c>
      <c r="P9" s="33">
        <f>Pipeline!U24</f>
        <v>0</v>
      </c>
      <c r="Q9" s="33">
        <f>Pipeline!V24</f>
        <v>0</v>
      </c>
      <c r="R9" s="33">
        <f>Pipeline!W24</f>
        <v>0</v>
      </c>
      <c r="S9" s="33">
        <f>Pipeline!X24</f>
        <v>0</v>
      </c>
      <c r="T9" s="33">
        <f>Pipeline!Y24</f>
        <v>0</v>
      </c>
      <c r="U9" s="33">
        <f>Pipeline!Z24</f>
        <v>0</v>
      </c>
      <c r="V9" s="33">
        <f>Pipeline!AA24</f>
        <v>0</v>
      </c>
      <c r="W9" s="33">
        <f>Pipeline!AB24</f>
        <v>0</v>
      </c>
      <c r="X9" s="33">
        <f>Pipeline!AC24</f>
        <v>0</v>
      </c>
      <c r="Y9" s="33">
        <f>Pipeline!AD24</f>
        <v>0</v>
      </c>
      <c r="Z9" s="33">
        <f>Pipeline!AE24</f>
        <v>0</v>
      </c>
      <c r="AA9" s="33">
        <f>Pipeline!AF24</f>
        <v>0</v>
      </c>
      <c r="AB9" s="33">
        <f>Pipeline!AG24</f>
        <v>0</v>
      </c>
      <c r="AC9" s="33">
        <f>Pipeline!AH24</f>
        <v>0</v>
      </c>
      <c r="AD9" s="33">
        <f>Pipeline!AI24</f>
        <v>0</v>
      </c>
      <c r="AE9" s="33">
        <f>Pipeline!AJ24</f>
        <v>0</v>
      </c>
      <c r="AF9" s="33">
        <f>Pipeline!AK24</f>
        <v>0</v>
      </c>
      <c r="AG9" s="33">
        <f>Pipeline!AL24</f>
        <v>0</v>
      </c>
      <c r="AH9" s="33">
        <f>Pipeline!AM24</f>
        <v>0</v>
      </c>
      <c r="AI9" s="33">
        <f>Pipeline!AN24</f>
        <v>0</v>
      </c>
      <c r="AJ9" s="33">
        <f>Pipeline!AO24</f>
        <v>0</v>
      </c>
      <c r="AK9" s="33">
        <f>Pipeline!AP24</f>
        <v>0</v>
      </c>
      <c r="AL9" s="33">
        <f>Pipeline!AQ24</f>
        <v>0</v>
      </c>
      <c r="AM9" s="33">
        <f>Pipeline!AR24</f>
        <v>0</v>
      </c>
      <c r="AN9" s="33">
        <f>Pipeline!AS24</f>
        <v>0</v>
      </c>
      <c r="AO9" s="33">
        <f>Pipeline!AT24</f>
        <v>0</v>
      </c>
      <c r="AP9" s="33">
        <f>Pipeline!AU24</f>
        <v>0</v>
      </c>
      <c r="AQ9" s="33">
        <f>Pipeline!AV24</f>
        <v>0</v>
      </c>
      <c r="AR9" s="33">
        <f>Pipeline!AW24</f>
        <v>0</v>
      </c>
      <c r="AS9" s="33">
        <f>Pipeline!AX24</f>
        <v>0</v>
      </c>
      <c r="AT9" s="33">
        <f>Pipeline!AY24</f>
        <v>0</v>
      </c>
      <c r="AU9" s="33">
        <f>Pipeline!AZ24</f>
        <v>0</v>
      </c>
      <c r="AV9" s="33">
        <f>Pipeline!BA24</f>
        <v>0</v>
      </c>
      <c r="AW9" s="33">
        <f>Pipeline!BB24</f>
        <v>0</v>
      </c>
      <c r="AX9" s="33">
        <f>Pipeline!BC24</f>
        <v>0</v>
      </c>
      <c r="AY9" s="33">
        <f>Pipeline!BD24</f>
        <v>0</v>
      </c>
      <c r="AZ9" s="33">
        <f>Pipeline!BE24</f>
        <v>0</v>
      </c>
      <c r="BA9" s="33">
        <f>Pipeline!BF24</f>
        <v>0</v>
      </c>
      <c r="BB9" s="33">
        <f>Pipeline!BG24</f>
        <v>0</v>
      </c>
      <c r="BC9" s="33">
        <f>Pipeline!BH24</f>
        <v>0</v>
      </c>
      <c r="BD9" s="33">
        <f>Pipeline!BI24</f>
        <v>0</v>
      </c>
      <c r="BE9" s="33">
        <f>Pipeline!BJ24</f>
        <v>0</v>
      </c>
      <c r="BF9" s="33">
        <f>Pipeline!BK24</f>
        <v>0</v>
      </c>
      <c r="BG9" s="33">
        <f>Pipeline!BL24</f>
        <v>0</v>
      </c>
      <c r="BH9" s="33">
        <f>Pipeline!BM24</f>
        <v>0</v>
      </c>
      <c r="BI9" s="33">
        <f>Pipeline!BN24</f>
        <v>0</v>
      </c>
      <c r="BJ9" s="33">
        <f>Pipeline!BO24</f>
        <v>0</v>
      </c>
      <c r="BK9" s="33">
        <f>Pipeline!BP24</f>
        <v>0</v>
      </c>
      <c r="BL9" s="33">
        <f>Pipeline!BQ24</f>
        <v>0</v>
      </c>
      <c r="BM9" s="33">
        <f>Pipeline!BR24</f>
        <v>0</v>
      </c>
      <c r="BN9" s="33">
        <f>Pipeline!BS24</f>
        <v>0</v>
      </c>
      <c r="BO9" s="33">
        <f>Pipeline!BT24</f>
        <v>0</v>
      </c>
      <c r="BP9" s="33">
        <f>Pipeline!BU24</f>
        <v>0</v>
      </c>
      <c r="BQ9" s="33">
        <f>Pipeline!BV24</f>
        <v>0</v>
      </c>
      <c r="BR9" s="33">
        <f>Pipeline!BW24</f>
        <v>0</v>
      </c>
      <c r="BS9" s="33">
        <f>Pipeline!BX24</f>
        <v>0</v>
      </c>
      <c r="BT9" s="33">
        <f>Pipeline!BY24</f>
        <v>0</v>
      </c>
      <c r="BU9" s="33">
        <f>Pipeline!BZ24</f>
        <v>0</v>
      </c>
      <c r="BV9" s="33">
        <f>Pipeline!CA24</f>
        <v>0</v>
      </c>
      <c r="BW9" s="33">
        <f>Pipeline!CB24</f>
        <v>0</v>
      </c>
      <c r="BX9" s="33">
        <f>Pipeline!CC24</f>
        <v>0</v>
      </c>
      <c r="BY9" s="33">
        <f>Pipeline!CD24</f>
        <v>0</v>
      </c>
      <c r="BZ9" s="33">
        <f>Pipeline!CE24</f>
        <v>0</v>
      </c>
      <c r="CA9" s="33">
        <f>Pipeline!CF24</f>
        <v>0</v>
      </c>
      <c r="CB9" s="33">
        <f>Pipeline!CG24</f>
        <v>0</v>
      </c>
      <c r="CC9" s="33">
        <f>Pipeline!CH24</f>
        <v>0</v>
      </c>
      <c r="CD9" s="33">
        <f>Pipeline!CI24</f>
        <v>0</v>
      </c>
      <c r="CE9" s="33">
        <f>Pipeline!CJ24</f>
        <v>0</v>
      </c>
      <c r="CF9" s="33">
        <f>Pipeline!CK24</f>
        <v>0</v>
      </c>
      <c r="CG9" s="33">
        <f>Pipeline!CL24</f>
        <v>0</v>
      </c>
      <c r="CH9" s="33">
        <f>Pipeline!CM24</f>
        <v>0</v>
      </c>
      <c r="CI9" s="33">
        <f>Pipeline!CN24</f>
        <v>0</v>
      </c>
      <c r="CJ9" s="33">
        <f>Pipeline!CO24</f>
        <v>0</v>
      </c>
      <c r="CK9" s="33">
        <f>Pipeline!CP24</f>
        <v>0</v>
      </c>
      <c r="CL9" s="33">
        <f>Pipeline!CQ24</f>
        <v>0</v>
      </c>
      <c r="CM9" s="33">
        <f>Pipeline!CR24</f>
        <v>0</v>
      </c>
      <c r="CN9" s="33">
        <f>Pipeline!CS24</f>
        <v>0</v>
      </c>
      <c r="CO9" s="33">
        <f>Pipeline!CT24</f>
        <v>0</v>
      </c>
      <c r="CP9" s="33">
        <f>Pipeline!CU24</f>
        <v>0</v>
      </c>
      <c r="CQ9" s="33">
        <f>Pipeline!CV24</f>
        <v>0</v>
      </c>
      <c r="CR9" s="33">
        <f>Pipeline!CW24</f>
        <v>0</v>
      </c>
      <c r="CS9" s="33">
        <f>Pipeline!CX24</f>
        <v>0</v>
      </c>
      <c r="CT9" s="33">
        <f>Pipeline!CY24</f>
        <v>0</v>
      </c>
      <c r="CU9" s="33">
        <f>Pipeline!CZ24</f>
        <v>0</v>
      </c>
      <c r="CV9" s="33">
        <f>Pipeline!DA24</f>
        <v>0</v>
      </c>
      <c r="CW9" s="33">
        <f>Pipeline!DB24</f>
        <v>0</v>
      </c>
      <c r="CX9" s="33">
        <f>Pipeline!DC24</f>
        <v>0</v>
      </c>
      <c r="CY9" s="33">
        <f>Pipeline!DD24</f>
        <v>0</v>
      </c>
      <c r="CZ9" s="33">
        <f>Pipeline!DE24</f>
        <v>0</v>
      </c>
      <c r="DA9" s="33">
        <f>Pipeline!DF24</f>
        <v>0</v>
      </c>
      <c r="DB9" s="33">
        <f>Pipeline!DG24</f>
        <v>0</v>
      </c>
      <c r="DC9" s="33">
        <f>Pipeline!DH24</f>
        <v>0</v>
      </c>
      <c r="DD9" s="33">
        <f>Pipeline!DI24</f>
        <v>0</v>
      </c>
      <c r="DE9" s="33">
        <f>Pipeline!DJ24</f>
        <v>0</v>
      </c>
      <c r="DF9" s="33">
        <f>Pipeline!DK24</f>
        <v>0</v>
      </c>
      <c r="DG9" s="42"/>
    </row>
    <row r="10" ht="15.75" customHeight="1">
      <c r="A10" s="6"/>
      <c r="B10" s="6"/>
      <c r="C10" s="6"/>
      <c r="D10" s="6"/>
      <c r="E10" s="6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6"/>
    </row>
    <row r="11" ht="15.75" customHeight="1">
      <c r="A11" s="6"/>
      <c r="B11" s="47" t="s">
        <v>23</v>
      </c>
      <c r="C11" s="48"/>
      <c r="D11" s="50"/>
      <c r="E11" s="50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0"/>
    </row>
    <row r="12" ht="15.75" customHeight="1">
      <c r="A12" s="6"/>
      <c r="B12" s="47" t="s">
        <v>24</v>
      </c>
      <c r="C12" s="48"/>
      <c r="D12" s="50"/>
      <c r="E12" s="50"/>
      <c r="F12" s="52">
        <f t="shared" ref="F12:DF12" si="7">SUM(F9:F11)</f>
        <v>0</v>
      </c>
      <c r="G12" s="52">
        <f t="shared" si="7"/>
        <v>0</v>
      </c>
      <c r="H12" s="52">
        <f t="shared" si="7"/>
        <v>0</v>
      </c>
      <c r="I12" s="52">
        <f t="shared" si="7"/>
        <v>0</v>
      </c>
      <c r="J12" s="52">
        <f t="shared" si="7"/>
        <v>0</v>
      </c>
      <c r="K12" s="52">
        <f t="shared" si="7"/>
        <v>0</v>
      </c>
      <c r="L12" s="52">
        <f t="shared" si="7"/>
        <v>0</v>
      </c>
      <c r="M12" s="52">
        <f t="shared" si="7"/>
        <v>0</v>
      </c>
      <c r="N12" s="52">
        <f t="shared" si="7"/>
        <v>0</v>
      </c>
      <c r="O12" s="52">
        <f t="shared" si="7"/>
        <v>0</v>
      </c>
      <c r="P12" s="52">
        <f t="shared" si="7"/>
        <v>0</v>
      </c>
      <c r="Q12" s="52">
        <f t="shared" si="7"/>
        <v>0</v>
      </c>
      <c r="R12" s="52">
        <f t="shared" si="7"/>
        <v>0</v>
      </c>
      <c r="S12" s="52">
        <f t="shared" si="7"/>
        <v>0</v>
      </c>
      <c r="T12" s="52">
        <f t="shared" si="7"/>
        <v>0</v>
      </c>
      <c r="U12" s="52">
        <f t="shared" si="7"/>
        <v>0</v>
      </c>
      <c r="V12" s="52">
        <f t="shared" si="7"/>
        <v>0</v>
      </c>
      <c r="W12" s="52">
        <f t="shared" si="7"/>
        <v>0</v>
      </c>
      <c r="X12" s="52">
        <f t="shared" si="7"/>
        <v>0</v>
      </c>
      <c r="Y12" s="52">
        <f t="shared" si="7"/>
        <v>0</v>
      </c>
      <c r="Z12" s="52">
        <f t="shared" si="7"/>
        <v>0</v>
      </c>
      <c r="AA12" s="52">
        <f t="shared" si="7"/>
        <v>0</v>
      </c>
      <c r="AB12" s="52">
        <f t="shared" si="7"/>
        <v>0</v>
      </c>
      <c r="AC12" s="52">
        <f t="shared" si="7"/>
        <v>0</v>
      </c>
      <c r="AD12" s="52">
        <f t="shared" si="7"/>
        <v>0</v>
      </c>
      <c r="AE12" s="52">
        <f t="shared" si="7"/>
        <v>0</v>
      </c>
      <c r="AF12" s="52">
        <f t="shared" si="7"/>
        <v>0</v>
      </c>
      <c r="AG12" s="52">
        <f t="shared" si="7"/>
        <v>0</v>
      </c>
      <c r="AH12" s="52">
        <f t="shared" si="7"/>
        <v>0</v>
      </c>
      <c r="AI12" s="52">
        <f t="shared" si="7"/>
        <v>0</v>
      </c>
      <c r="AJ12" s="52">
        <f t="shared" si="7"/>
        <v>0</v>
      </c>
      <c r="AK12" s="52">
        <f t="shared" si="7"/>
        <v>0</v>
      </c>
      <c r="AL12" s="52">
        <f t="shared" si="7"/>
        <v>0</v>
      </c>
      <c r="AM12" s="52">
        <f t="shared" si="7"/>
        <v>0</v>
      </c>
      <c r="AN12" s="52">
        <f t="shared" si="7"/>
        <v>0</v>
      </c>
      <c r="AO12" s="52">
        <f t="shared" si="7"/>
        <v>0</v>
      </c>
      <c r="AP12" s="52">
        <f t="shared" si="7"/>
        <v>0</v>
      </c>
      <c r="AQ12" s="52">
        <f t="shared" si="7"/>
        <v>0</v>
      </c>
      <c r="AR12" s="52">
        <f t="shared" si="7"/>
        <v>0</v>
      </c>
      <c r="AS12" s="52">
        <f t="shared" si="7"/>
        <v>0</v>
      </c>
      <c r="AT12" s="52">
        <f t="shared" si="7"/>
        <v>0</v>
      </c>
      <c r="AU12" s="52">
        <f t="shared" si="7"/>
        <v>0</v>
      </c>
      <c r="AV12" s="52">
        <f t="shared" si="7"/>
        <v>0</v>
      </c>
      <c r="AW12" s="52">
        <f t="shared" si="7"/>
        <v>0</v>
      </c>
      <c r="AX12" s="52">
        <f t="shared" si="7"/>
        <v>0</v>
      </c>
      <c r="AY12" s="52">
        <f t="shared" si="7"/>
        <v>0</v>
      </c>
      <c r="AZ12" s="52">
        <f t="shared" si="7"/>
        <v>0</v>
      </c>
      <c r="BA12" s="52">
        <f t="shared" si="7"/>
        <v>0</v>
      </c>
      <c r="BB12" s="52">
        <f t="shared" si="7"/>
        <v>0</v>
      </c>
      <c r="BC12" s="52">
        <f t="shared" si="7"/>
        <v>0</v>
      </c>
      <c r="BD12" s="52">
        <f t="shared" si="7"/>
        <v>0</v>
      </c>
      <c r="BE12" s="52">
        <f t="shared" si="7"/>
        <v>0</v>
      </c>
      <c r="BF12" s="52">
        <f t="shared" si="7"/>
        <v>0</v>
      </c>
      <c r="BG12" s="52">
        <f t="shared" si="7"/>
        <v>0</v>
      </c>
      <c r="BH12" s="52">
        <f t="shared" si="7"/>
        <v>0</v>
      </c>
      <c r="BI12" s="52">
        <f t="shared" si="7"/>
        <v>0</v>
      </c>
      <c r="BJ12" s="52">
        <f t="shared" si="7"/>
        <v>0</v>
      </c>
      <c r="BK12" s="52">
        <f t="shared" si="7"/>
        <v>0</v>
      </c>
      <c r="BL12" s="52">
        <f t="shared" si="7"/>
        <v>0</v>
      </c>
      <c r="BM12" s="52">
        <f t="shared" si="7"/>
        <v>0</v>
      </c>
      <c r="BN12" s="52">
        <f t="shared" si="7"/>
        <v>0</v>
      </c>
      <c r="BO12" s="52">
        <f t="shared" si="7"/>
        <v>0</v>
      </c>
      <c r="BP12" s="52">
        <f t="shared" si="7"/>
        <v>0</v>
      </c>
      <c r="BQ12" s="52">
        <f t="shared" si="7"/>
        <v>0</v>
      </c>
      <c r="BR12" s="52">
        <f t="shared" si="7"/>
        <v>0</v>
      </c>
      <c r="BS12" s="52">
        <f t="shared" si="7"/>
        <v>0</v>
      </c>
      <c r="BT12" s="52">
        <f t="shared" si="7"/>
        <v>0</v>
      </c>
      <c r="BU12" s="52">
        <f t="shared" si="7"/>
        <v>0</v>
      </c>
      <c r="BV12" s="52">
        <f t="shared" si="7"/>
        <v>0</v>
      </c>
      <c r="BW12" s="52">
        <f t="shared" si="7"/>
        <v>0</v>
      </c>
      <c r="BX12" s="52">
        <f t="shared" si="7"/>
        <v>0</v>
      </c>
      <c r="BY12" s="52">
        <f t="shared" si="7"/>
        <v>0</v>
      </c>
      <c r="BZ12" s="52">
        <f t="shared" si="7"/>
        <v>0</v>
      </c>
      <c r="CA12" s="52">
        <f t="shared" si="7"/>
        <v>0</v>
      </c>
      <c r="CB12" s="52">
        <f t="shared" si="7"/>
        <v>0</v>
      </c>
      <c r="CC12" s="52">
        <f t="shared" si="7"/>
        <v>0</v>
      </c>
      <c r="CD12" s="52">
        <f t="shared" si="7"/>
        <v>0</v>
      </c>
      <c r="CE12" s="52">
        <f t="shared" si="7"/>
        <v>0</v>
      </c>
      <c r="CF12" s="52">
        <f t="shared" si="7"/>
        <v>0</v>
      </c>
      <c r="CG12" s="52">
        <f t="shared" si="7"/>
        <v>0</v>
      </c>
      <c r="CH12" s="52">
        <f t="shared" si="7"/>
        <v>0</v>
      </c>
      <c r="CI12" s="52">
        <f t="shared" si="7"/>
        <v>0</v>
      </c>
      <c r="CJ12" s="52">
        <f t="shared" si="7"/>
        <v>0</v>
      </c>
      <c r="CK12" s="52">
        <f t="shared" si="7"/>
        <v>0</v>
      </c>
      <c r="CL12" s="52">
        <f t="shared" si="7"/>
        <v>0</v>
      </c>
      <c r="CM12" s="52">
        <f t="shared" si="7"/>
        <v>0</v>
      </c>
      <c r="CN12" s="52">
        <f t="shared" si="7"/>
        <v>0</v>
      </c>
      <c r="CO12" s="52">
        <f t="shared" si="7"/>
        <v>0</v>
      </c>
      <c r="CP12" s="52">
        <f t="shared" si="7"/>
        <v>0</v>
      </c>
      <c r="CQ12" s="52">
        <f t="shared" si="7"/>
        <v>0</v>
      </c>
      <c r="CR12" s="52">
        <f t="shared" si="7"/>
        <v>0</v>
      </c>
      <c r="CS12" s="52">
        <f t="shared" si="7"/>
        <v>0</v>
      </c>
      <c r="CT12" s="52">
        <f t="shared" si="7"/>
        <v>0</v>
      </c>
      <c r="CU12" s="52">
        <f t="shared" si="7"/>
        <v>0</v>
      </c>
      <c r="CV12" s="52">
        <f t="shared" si="7"/>
        <v>0</v>
      </c>
      <c r="CW12" s="52">
        <f t="shared" si="7"/>
        <v>0</v>
      </c>
      <c r="CX12" s="52">
        <f t="shared" si="7"/>
        <v>0</v>
      </c>
      <c r="CY12" s="52">
        <f t="shared" si="7"/>
        <v>0</v>
      </c>
      <c r="CZ12" s="52">
        <f t="shared" si="7"/>
        <v>0</v>
      </c>
      <c r="DA12" s="52">
        <f t="shared" si="7"/>
        <v>0</v>
      </c>
      <c r="DB12" s="52">
        <f t="shared" si="7"/>
        <v>0</v>
      </c>
      <c r="DC12" s="52">
        <f t="shared" si="7"/>
        <v>0</v>
      </c>
      <c r="DD12" s="52">
        <f t="shared" si="7"/>
        <v>0</v>
      </c>
      <c r="DE12" s="52">
        <f t="shared" si="7"/>
        <v>0</v>
      </c>
      <c r="DF12" s="52">
        <f t="shared" si="7"/>
        <v>0</v>
      </c>
      <c r="DG12" s="50"/>
    </row>
    <row r="13" ht="15.75" customHeight="1">
      <c r="A13" s="6"/>
      <c r="B13" s="6" t="s">
        <v>25</v>
      </c>
      <c r="C13" s="12"/>
      <c r="D13" s="60"/>
      <c r="E13" s="60"/>
      <c r="F13" s="62">
        <f>'Cap Ex Expenditures'!E24</f>
        <v>0</v>
      </c>
      <c r="G13" s="62">
        <f>'Cap Ex Expenditures'!F24</f>
        <v>0</v>
      </c>
      <c r="H13" s="62">
        <f>'Cap Ex Expenditures'!G24</f>
        <v>0</v>
      </c>
      <c r="I13" s="62">
        <f>'Cap Ex Expenditures'!H24</f>
        <v>0</v>
      </c>
      <c r="J13" s="62">
        <f>'Cap Ex Expenditures'!I24</f>
        <v>0</v>
      </c>
      <c r="K13" s="62">
        <f>'Cap Ex Expenditures'!J24</f>
        <v>0</v>
      </c>
      <c r="L13" s="62">
        <f>'Cap Ex Expenditures'!K24</f>
        <v>0</v>
      </c>
      <c r="M13" s="62">
        <f>'Cap Ex Expenditures'!L24</f>
        <v>0</v>
      </c>
      <c r="N13" s="62">
        <f>'Cap Ex Expenditures'!M24</f>
        <v>0</v>
      </c>
      <c r="O13" s="62">
        <f>'Cap Ex Expenditures'!N24</f>
        <v>0</v>
      </c>
      <c r="P13" s="62">
        <f>'Cap Ex Expenditures'!O24</f>
        <v>0</v>
      </c>
      <c r="Q13" s="62">
        <f>'Cap Ex Expenditures'!P24</f>
        <v>0</v>
      </c>
      <c r="R13" s="62">
        <f>'Cap Ex Expenditures'!Q24</f>
        <v>0</v>
      </c>
      <c r="S13" s="62">
        <f>'Cap Ex Expenditures'!R24</f>
        <v>0</v>
      </c>
      <c r="T13" s="62">
        <f>'Cap Ex Expenditures'!S24</f>
        <v>0</v>
      </c>
      <c r="U13" s="62">
        <f>'Cap Ex Expenditures'!T24</f>
        <v>0</v>
      </c>
      <c r="V13" s="62">
        <f>'Cap Ex Expenditures'!U24</f>
        <v>0</v>
      </c>
      <c r="W13" s="62">
        <f>'Cap Ex Expenditures'!V24</f>
        <v>0</v>
      </c>
      <c r="X13" s="62">
        <f>'Cap Ex Expenditures'!W24</f>
        <v>0</v>
      </c>
      <c r="Y13" s="62">
        <f>'Cap Ex Expenditures'!X24</f>
        <v>0</v>
      </c>
      <c r="Z13" s="62">
        <f>'Cap Ex Expenditures'!Y24</f>
        <v>0</v>
      </c>
      <c r="AA13" s="62">
        <f>'Cap Ex Expenditures'!Z24</f>
        <v>0</v>
      </c>
      <c r="AB13" s="62">
        <f>'Cap Ex Expenditures'!AA24</f>
        <v>0</v>
      </c>
      <c r="AC13" s="62">
        <f>'Cap Ex Expenditures'!AB24</f>
        <v>0</v>
      </c>
      <c r="AD13" s="62">
        <f>'Cap Ex Expenditures'!AC24</f>
        <v>0</v>
      </c>
      <c r="AE13" s="62">
        <f>'Cap Ex Expenditures'!AD24</f>
        <v>0</v>
      </c>
      <c r="AF13" s="62">
        <f>'Cap Ex Expenditures'!AE24</f>
        <v>0</v>
      </c>
      <c r="AG13" s="62">
        <f>'Cap Ex Expenditures'!AF24</f>
        <v>0</v>
      </c>
      <c r="AH13" s="62">
        <f>'Cap Ex Expenditures'!AG24</f>
        <v>0</v>
      </c>
      <c r="AI13" s="62">
        <f>'Cap Ex Expenditures'!AH24</f>
        <v>0</v>
      </c>
      <c r="AJ13" s="62">
        <f>'Cap Ex Expenditures'!AI24</f>
        <v>0</v>
      </c>
      <c r="AK13" s="62">
        <f>'Cap Ex Expenditures'!AJ24</f>
        <v>0</v>
      </c>
      <c r="AL13" s="62">
        <f>'Cap Ex Expenditures'!AK24</f>
        <v>0</v>
      </c>
      <c r="AM13" s="62">
        <f>'Cap Ex Expenditures'!AL24</f>
        <v>0</v>
      </c>
      <c r="AN13" s="62">
        <f>'Cap Ex Expenditures'!AM24</f>
        <v>0</v>
      </c>
      <c r="AO13" s="62">
        <f>'Cap Ex Expenditures'!AN24</f>
        <v>0</v>
      </c>
      <c r="AP13" s="62">
        <f>'Cap Ex Expenditures'!AO24</f>
        <v>0</v>
      </c>
      <c r="AQ13" s="62">
        <f>'Cap Ex Expenditures'!AP24</f>
        <v>0</v>
      </c>
      <c r="AR13" s="62">
        <f>'Cap Ex Expenditures'!AQ24</f>
        <v>0</v>
      </c>
      <c r="AS13" s="62">
        <f>'Cap Ex Expenditures'!AR24</f>
        <v>0</v>
      </c>
      <c r="AT13" s="62">
        <f>'Cap Ex Expenditures'!AS24</f>
        <v>0</v>
      </c>
      <c r="AU13" s="62">
        <f>'Cap Ex Expenditures'!AT24</f>
        <v>0</v>
      </c>
      <c r="AV13" s="62">
        <f>'Cap Ex Expenditures'!AU24</f>
        <v>0</v>
      </c>
      <c r="AW13" s="62">
        <f>'Cap Ex Expenditures'!AV24</f>
        <v>0</v>
      </c>
      <c r="AX13" s="62">
        <f>'Cap Ex Expenditures'!AW24</f>
        <v>0</v>
      </c>
      <c r="AY13" s="62">
        <f>'Cap Ex Expenditures'!AX24</f>
        <v>0</v>
      </c>
      <c r="AZ13" s="62">
        <f>'Cap Ex Expenditures'!AY24</f>
        <v>0</v>
      </c>
      <c r="BA13" s="62">
        <f>'Cap Ex Expenditures'!AZ24</f>
        <v>0</v>
      </c>
      <c r="BB13" s="62">
        <f>'Cap Ex Expenditures'!BA24</f>
        <v>0</v>
      </c>
      <c r="BC13" s="62">
        <f>'Cap Ex Expenditures'!BB24</f>
        <v>0</v>
      </c>
      <c r="BD13" s="62">
        <f>'Cap Ex Expenditures'!BC24</f>
        <v>0</v>
      </c>
      <c r="BE13" s="62">
        <f>'Cap Ex Expenditures'!BD24</f>
        <v>0</v>
      </c>
      <c r="BF13" s="62">
        <f>'Cap Ex Expenditures'!BE24</f>
        <v>0</v>
      </c>
      <c r="BG13" s="62">
        <f>'Cap Ex Expenditures'!BF24</f>
        <v>0</v>
      </c>
      <c r="BH13" s="62">
        <f>'Cap Ex Expenditures'!BG24</f>
        <v>0</v>
      </c>
      <c r="BI13" s="62">
        <f>'Cap Ex Expenditures'!BH24</f>
        <v>0</v>
      </c>
      <c r="BJ13" s="62">
        <f>'Cap Ex Expenditures'!BI24</f>
        <v>0</v>
      </c>
      <c r="BK13" s="62">
        <f>'Cap Ex Expenditures'!BJ24</f>
        <v>0</v>
      </c>
      <c r="BL13" s="62">
        <f>'Cap Ex Expenditures'!BK24</f>
        <v>0</v>
      </c>
      <c r="BM13" s="62">
        <f>'Cap Ex Expenditures'!BL24</f>
        <v>0</v>
      </c>
      <c r="BN13" s="62">
        <f>'Cap Ex Expenditures'!BM24</f>
        <v>0</v>
      </c>
      <c r="BO13" s="62">
        <f>'Cap Ex Expenditures'!BN24</f>
        <v>0</v>
      </c>
      <c r="BP13" s="62">
        <f>'Cap Ex Expenditures'!BO24</f>
        <v>0</v>
      </c>
      <c r="BQ13" s="62">
        <f>'Cap Ex Expenditures'!BP24</f>
        <v>0</v>
      </c>
      <c r="BR13" s="62">
        <f>'Cap Ex Expenditures'!BQ24</f>
        <v>0</v>
      </c>
      <c r="BS13" s="62">
        <f>'Cap Ex Expenditures'!BR24</f>
        <v>0</v>
      </c>
      <c r="BT13" s="62">
        <f>'Cap Ex Expenditures'!BS24</f>
        <v>0</v>
      </c>
      <c r="BU13" s="62">
        <f>'Cap Ex Expenditures'!BT24</f>
        <v>0</v>
      </c>
      <c r="BV13" s="62">
        <f>'Cap Ex Expenditures'!BU24</f>
        <v>0</v>
      </c>
      <c r="BW13" s="62">
        <f>'Cap Ex Expenditures'!BV24</f>
        <v>0</v>
      </c>
      <c r="BX13" s="62">
        <f>'Cap Ex Expenditures'!BW24</f>
        <v>0</v>
      </c>
      <c r="BY13" s="62">
        <f>'Cap Ex Expenditures'!BX24</f>
        <v>0</v>
      </c>
      <c r="BZ13" s="62">
        <f>'Cap Ex Expenditures'!BY24</f>
        <v>0</v>
      </c>
      <c r="CA13" s="62">
        <f>'Cap Ex Expenditures'!BZ24</f>
        <v>0</v>
      </c>
      <c r="CB13" s="62">
        <f>'Cap Ex Expenditures'!CA24</f>
        <v>0</v>
      </c>
      <c r="CC13" s="62">
        <f>'Cap Ex Expenditures'!CB24</f>
        <v>0</v>
      </c>
      <c r="CD13" s="62">
        <f>'Cap Ex Expenditures'!CC24</f>
        <v>0</v>
      </c>
      <c r="CE13" s="62">
        <f>'Cap Ex Expenditures'!CD24</f>
        <v>0</v>
      </c>
      <c r="CF13" s="62">
        <f>'Cap Ex Expenditures'!CE24</f>
        <v>0</v>
      </c>
      <c r="CG13" s="62">
        <f>'Cap Ex Expenditures'!CF24</f>
        <v>0</v>
      </c>
      <c r="CH13" s="62">
        <f>'Cap Ex Expenditures'!CG24</f>
        <v>0</v>
      </c>
      <c r="CI13" s="62">
        <f>'Cap Ex Expenditures'!CH24</f>
        <v>0</v>
      </c>
      <c r="CJ13" s="62">
        <f>'Cap Ex Expenditures'!CI24</f>
        <v>0</v>
      </c>
      <c r="CK13" s="62">
        <f>'Cap Ex Expenditures'!CJ24</f>
        <v>0</v>
      </c>
      <c r="CL13" s="62">
        <f>'Cap Ex Expenditures'!CK24</f>
        <v>0</v>
      </c>
      <c r="CM13" s="62">
        <f>'Cap Ex Expenditures'!CL24</f>
        <v>0</v>
      </c>
      <c r="CN13" s="62">
        <f>'Cap Ex Expenditures'!CM24</f>
        <v>0</v>
      </c>
      <c r="CO13" s="62">
        <f>'Cap Ex Expenditures'!CN24</f>
        <v>0</v>
      </c>
      <c r="CP13" s="62">
        <f>'Cap Ex Expenditures'!CO24</f>
        <v>0</v>
      </c>
      <c r="CQ13" s="62">
        <f>'Cap Ex Expenditures'!CP24</f>
        <v>0</v>
      </c>
      <c r="CR13" s="62">
        <f>'Cap Ex Expenditures'!CQ24</f>
        <v>0</v>
      </c>
      <c r="CS13" s="62">
        <f>'Cap Ex Expenditures'!CR24</f>
        <v>0</v>
      </c>
      <c r="CT13" s="62">
        <f>'Cap Ex Expenditures'!CS24</f>
        <v>0</v>
      </c>
      <c r="CU13" s="62">
        <f>'Cap Ex Expenditures'!CT24</f>
        <v>0</v>
      </c>
      <c r="CV13" s="62">
        <f>'Cap Ex Expenditures'!CU24</f>
        <v>0</v>
      </c>
      <c r="CW13" s="62">
        <f>'Cap Ex Expenditures'!CV24</f>
        <v>0</v>
      </c>
      <c r="CX13" s="62">
        <f>'Cap Ex Expenditures'!CW24</f>
        <v>0</v>
      </c>
      <c r="CY13" s="62">
        <f>'Cap Ex Expenditures'!CX24</f>
        <v>0</v>
      </c>
      <c r="CZ13" s="62">
        <f>'Cap Ex Expenditures'!CY24</f>
        <v>0</v>
      </c>
      <c r="DA13" s="62">
        <f>'Cap Ex Expenditures'!CZ24</f>
        <v>0</v>
      </c>
      <c r="DB13" s="62">
        <f>'Cap Ex Expenditures'!DA24</f>
        <v>0</v>
      </c>
      <c r="DC13" s="62">
        <f>'Cap Ex Expenditures'!DB24</f>
        <v>0</v>
      </c>
      <c r="DD13" s="62">
        <f>'Cap Ex Expenditures'!DC24</f>
        <v>0</v>
      </c>
      <c r="DE13" s="62">
        <f>'Cap Ex Expenditures'!DD24</f>
        <v>0</v>
      </c>
      <c r="DF13" s="62">
        <f>'Cap Ex Expenditures'!DE24</f>
        <v>0</v>
      </c>
      <c r="DG13" s="60"/>
    </row>
    <row r="14" ht="15.75" customHeight="1">
      <c r="A14" s="6"/>
      <c r="B14" s="6"/>
      <c r="C14" s="12"/>
      <c r="D14" s="60"/>
      <c r="E14" s="60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0"/>
    </row>
    <row r="15" ht="15.75" customHeight="1">
      <c r="A15" s="6"/>
      <c r="B15" s="6" t="s">
        <v>27</v>
      </c>
      <c r="C15" s="12"/>
      <c r="D15" s="68"/>
      <c r="E15" s="68"/>
      <c r="F15" s="35">
        <f t="shared" ref="F15:DF15" si="8">F7+F12-F13</f>
        <v>0</v>
      </c>
      <c r="G15" s="35">
        <f t="shared" si="8"/>
        <v>0</v>
      </c>
      <c r="H15" s="35">
        <f t="shared" si="8"/>
        <v>0</v>
      </c>
      <c r="I15" s="35">
        <f t="shared" si="8"/>
        <v>0</v>
      </c>
      <c r="J15" s="35">
        <f t="shared" si="8"/>
        <v>0</v>
      </c>
      <c r="K15" s="35">
        <f t="shared" si="8"/>
        <v>0</v>
      </c>
      <c r="L15" s="35">
        <f t="shared" si="8"/>
        <v>0</v>
      </c>
      <c r="M15" s="35">
        <f t="shared" si="8"/>
        <v>0</v>
      </c>
      <c r="N15" s="35">
        <f t="shared" si="8"/>
        <v>0</v>
      </c>
      <c r="O15" s="35">
        <f t="shared" si="8"/>
        <v>0</v>
      </c>
      <c r="P15" s="35">
        <f t="shared" si="8"/>
        <v>0</v>
      </c>
      <c r="Q15" s="35">
        <f t="shared" si="8"/>
        <v>0</v>
      </c>
      <c r="R15" s="35">
        <f t="shared" si="8"/>
        <v>0</v>
      </c>
      <c r="S15" s="35">
        <f t="shared" si="8"/>
        <v>0</v>
      </c>
      <c r="T15" s="35">
        <f t="shared" si="8"/>
        <v>0</v>
      </c>
      <c r="U15" s="35">
        <f t="shared" si="8"/>
        <v>0</v>
      </c>
      <c r="V15" s="35">
        <f t="shared" si="8"/>
        <v>0</v>
      </c>
      <c r="W15" s="35">
        <f t="shared" si="8"/>
        <v>0</v>
      </c>
      <c r="X15" s="35">
        <f t="shared" si="8"/>
        <v>0</v>
      </c>
      <c r="Y15" s="35">
        <f t="shared" si="8"/>
        <v>0</v>
      </c>
      <c r="Z15" s="35">
        <f t="shared" si="8"/>
        <v>0</v>
      </c>
      <c r="AA15" s="35">
        <f t="shared" si="8"/>
        <v>0</v>
      </c>
      <c r="AB15" s="35">
        <f t="shared" si="8"/>
        <v>0</v>
      </c>
      <c r="AC15" s="35">
        <f t="shared" si="8"/>
        <v>0</v>
      </c>
      <c r="AD15" s="35">
        <f t="shared" si="8"/>
        <v>0</v>
      </c>
      <c r="AE15" s="35">
        <f t="shared" si="8"/>
        <v>0</v>
      </c>
      <c r="AF15" s="35">
        <f t="shared" si="8"/>
        <v>0</v>
      </c>
      <c r="AG15" s="35">
        <f t="shared" si="8"/>
        <v>0</v>
      </c>
      <c r="AH15" s="35">
        <f t="shared" si="8"/>
        <v>0</v>
      </c>
      <c r="AI15" s="35">
        <f t="shared" si="8"/>
        <v>0</v>
      </c>
      <c r="AJ15" s="35">
        <f t="shared" si="8"/>
        <v>0</v>
      </c>
      <c r="AK15" s="35">
        <f t="shared" si="8"/>
        <v>0</v>
      </c>
      <c r="AL15" s="35">
        <f t="shared" si="8"/>
        <v>0</v>
      </c>
      <c r="AM15" s="35">
        <f t="shared" si="8"/>
        <v>0</v>
      </c>
      <c r="AN15" s="35">
        <f t="shared" si="8"/>
        <v>0</v>
      </c>
      <c r="AO15" s="35">
        <f t="shared" si="8"/>
        <v>0</v>
      </c>
      <c r="AP15" s="35">
        <f t="shared" si="8"/>
        <v>0</v>
      </c>
      <c r="AQ15" s="35">
        <f t="shared" si="8"/>
        <v>0</v>
      </c>
      <c r="AR15" s="35">
        <f t="shared" si="8"/>
        <v>0</v>
      </c>
      <c r="AS15" s="35">
        <f t="shared" si="8"/>
        <v>0</v>
      </c>
      <c r="AT15" s="35">
        <f t="shared" si="8"/>
        <v>0</v>
      </c>
      <c r="AU15" s="35">
        <f t="shared" si="8"/>
        <v>0</v>
      </c>
      <c r="AV15" s="35">
        <f t="shared" si="8"/>
        <v>0</v>
      </c>
      <c r="AW15" s="35">
        <f t="shared" si="8"/>
        <v>0</v>
      </c>
      <c r="AX15" s="35">
        <f t="shared" si="8"/>
        <v>0</v>
      </c>
      <c r="AY15" s="35">
        <f t="shared" si="8"/>
        <v>0</v>
      </c>
      <c r="AZ15" s="35">
        <f t="shared" si="8"/>
        <v>0</v>
      </c>
      <c r="BA15" s="35">
        <f t="shared" si="8"/>
        <v>0</v>
      </c>
      <c r="BB15" s="35">
        <f t="shared" si="8"/>
        <v>0</v>
      </c>
      <c r="BC15" s="35">
        <f t="shared" si="8"/>
        <v>0</v>
      </c>
      <c r="BD15" s="35">
        <f t="shared" si="8"/>
        <v>0</v>
      </c>
      <c r="BE15" s="35">
        <f t="shared" si="8"/>
        <v>0</v>
      </c>
      <c r="BF15" s="35">
        <f t="shared" si="8"/>
        <v>0</v>
      </c>
      <c r="BG15" s="35">
        <f t="shared" si="8"/>
        <v>0</v>
      </c>
      <c r="BH15" s="35">
        <f t="shared" si="8"/>
        <v>0</v>
      </c>
      <c r="BI15" s="35">
        <f t="shared" si="8"/>
        <v>0</v>
      </c>
      <c r="BJ15" s="35">
        <f t="shared" si="8"/>
        <v>0</v>
      </c>
      <c r="BK15" s="35">
        <f t="shared" si="8"/>
        <v>0</v>
      </c>
      <c r="BL15" s="35">
        <f t="shared" si="8"/>
        <v>0</v>
      </c>
      <c r="BM15" s="35">
        <f t="shared" si="8"/>
        <v>0</v>
      </c>
      <c r="BN15" s="35">
        <f t="shared" si="8"/>
        <v>0</v>
      </c>
      <c r="BO15" s="35">
        <f t="shared" si="8"/>
        <v>0</v>
      </c>
      <c r="BP15" s="35">
        <f t="shared" si="8"/>
        <v>0</v>
      </c>
      <c r="BQ15" s="35">
        <f t="shared" si="8"/>
        <v>0</v>
      </c>
      <c r="BR15" s="35">
        <f t="shared" si="8"/>
        <v>0</v>
      </c>
      <c r="BS15" s="35">
        <f t="shared" si="8"/>
        <v>0</v>
      </c>
      <c r="BT15" s="35">
        <f t="shared" si="8"/>
        <v>0</v>
      </c>
      <c r="BU15" s="35">
        <f t="shared" si="8"/>
        <v>0</v>
      </c>
      <c r="BV15" s="35">
        <f t="shared" si="8"/>
        <v>0</v>
      </c>
      <c r="BW15" s="35">
        <f t="shared" si="8"/>
        <v>0</v>
      </c>
      <c r="BX15" s="35">
        <f t="shared" si="8"/>
        <v>0</v>
      </c>
      <c r="BY15" s="35">
        <f t="shared" si="8"/>
        <v>0</v>
      </c>
      <c r="BZ15" s="35">
        <f t="shared" si="8"/>
        <v>0</v>
      </c>
      <c r="CA15" s="35">
        <f t="shared" si="8"/>
        <v>0</v>
      </c>
      <c r="CB15" s="35">
        <f t="shared" si="8"/>
        <v>0</v>
      </c>
      <c r="CC15" s="35">
        <f t="shared" si="8"/>
        <v>0</v>
      </c>
      <c r="CD15" s="35">
        <f t="shared" si="8"/>
        <v>0</v>
      </c>
      <c r="CE15" s="35">
        <f t="shared" si="8"/>
        <v>0</v>
      </c>
      <c r="CF15" s="35">
        <f t="shared" si="8"/>
        <v>0</v>
      </c>
      <c r="CG15" s="35">
        <f t="shared" si="8"/>
        <v>0</v>
      </c>
      <c r="CH15" s="35">
        <f t="shared" si="8"/>
        <v>0</v>
      </c>
      <c r="CI15" s="35">
        <f t="shared" si="8"/>
        <v>0</v>
      </c>
      <c r="CJ15" s="35">
        <f t="shared" si="8"/>
        <v>0</v>
      </c>
      <c r="CK15" s="35">
        <f t="shared" si="8"/>
        <v>0</v>
      </c>
      <c r="CL15" s="35">
        <f t="shared" si="8"/>
        <v>0</v>
      </c>
      <c r="CM15" s="35">
        <f t="shared" si="8"/>
        <v>0</v>
      </c>
      <c r="CN15" s="35">
        <f t="shared" si="8"/>
        <v>0</v>
      </c>
      <c r="CO15" s="35">
        <f t="shared" si="8"/>
        <v>0</v>
      </c>
      <c r="CP15" s="35">
        <f t="shared" si="8"/>
        <v>0</v>
      </c>
      <c r="CQ15" s="35">
        <f t="shared" si="8"/>
        <v>0</v>
      </c>
      <c r="CR15" s="35">
        <f t="shared" si="8"/>
        <v>0</v>
      </c>
      <c r="CS15" s="35">
        <f t="shared" si="8"/>
        <v>0</v>
      </c>
      <c r="CT15" s="35">
        <f t="shared" si="8"/>
        <v>0</v>
      </c>
      <c r="CU15" s="35">
        <f t="shared" si="8"/>
        <v>0</v>
      </c>
      <c r="CV15" s="35">
        <f t="shared" si="8"/>
        <v>0</v>
      </c>
      <c r="CW15" s="35">
        <f t="shared" si="8"/>
        <v>0</v>
      </c>
      <c r="CX15" s="35">
        <f t="shared" si="8"/>
        <v>0</v>
      </c>
      <c r="CY15" s="35">
        <f t="shared" si="8"/>
        <v>0</v>
      </c>
      <c r="CZ15" s="35">
        <f t="shared" si="8"/>
        <v>0</v>
      </c>
      <c r="DA15" s="35">
        <f t="shared" si="8"/>
        <v>0</v>
      </c>
      <c r="DB15" s="35">
        <f t="shared" si="8"/>
        <v>0</v>
      </c>
      <c r="DC15" s="35">
        <f t="shared" si="8"/>
        <v>0</v>
      </c>
      <c r="DD15" s="35">
        <f t="shared" si="8"/>
        <v>0</v>
      </c>
      <c r="DE15" s="35">
        <f t="shared" si="8"/>
        <v>0</v>
      </c>
      <c r="DF15" s="35">
        <f t="shared" si="8"/>
        <v>0</v>
      </c>
      <c r="DG15" s="68"/>
    </row>
    <row r="16" ht="15.75" customHeight="1">
      <c r="A16" s="6"/>
      <c r="B16" s="6"/>
      <c r="C16" s="12"/>
      <c r="D16" s="6"/>
      <c r="E16" s="6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6"/>
    </row>
    <row r="17" ht="15.75" customHeight="1">
      <c r="A17" s="6"/>
      <c r="B17" s="75" t="s">
        <v>28</v>
      </c>
      <c r="C17" s="12"/>
      <c r="D17" s="6"/>
      <c r="E17" s="6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6"/>
    </row>
    <row r="18" ht="15.75" customHeight="1">
      <c r="A18" s="6"/>
      <c r="B18" s="47" t="s">
        <v>29</v>
      </c>
      <c r="C18" s="48"/>
      <c r="D18" s="42">
        <v>226000.0</v>
      </c>
      <c r="E18" s="76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42"/>
    </row>
    <row r="19" ht="15.75" customHeight="1">
      <c r="A19" s="77"/>
      <c r="B19" s="79" t="s">
        <v>30</v>
      </c>
      <c r="C19" s="80"/>
      <c r="D19" s="81">
        <v>19000.0</v>
      </c>
      <c r="E19" s="81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81"/>
    </row>
    <row r="20" ht="15.75" customHeight="1">
      <c r="A20" s="6"/>
      <c r="B20" s="47" t="s">
        <v>31</v>
      </c>
      <c r="C20" s="48"/>
      <c r="D20" s="42">
        <v>12000.0</v>
      </c>
      <c r="E20" s="42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42"/>
    </row>
    <row r="21" ht="15.75" customHeight="1">
      <c r="A21" s="6"/>
      <c r="B21" s="47" t="s">
        <v>32</v>
      </c>
      <c r="C21" s="48"/>
      <c r="D21" s="42"/>
      <c r="E21" s="42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42"/>
    </row>
    <row r="22" ht="15.75" customHeight="1">
      <c r="A22" s="6"/>
      <c r="B22" s="47" t="s">
        <v>33</v>
      </c>
      <c r="C22" s="48"/>
      <c r="D22" s="42">
        <v>22800.0</v>
      </c>
      <c r="E22" s="42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42"/>
    </row>
    <row r="23" ht="15.75" customHeight="1">
      <c r="A23" s="77"/>
      <c r="B23" s="79" t="s">
        <v>34</v>
      </c>
      <c r="C23" s="80"/>
      <c r="D23" s="82"/>
      <c r="E23" s="82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82"/>
    </row>
    <row r="24" ht="15.75" customHeight="1">
      <c r="A24" s="6"/>
      <c r="B24" s="47" t="s">
        <v>35</v>
      </c>
      <c r="C24" s="48"/>
      <c r="D24" s="84"/>
      <c r="E24" s="84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84"/>
    </row>
    <row r="25" ht="15.75" customHeight="1">
      <c r="A25" s="6"/>
      <c r="B25" s="47" t="s">
        <v>36</v>
      </c>
      <c r="C25" s="48"/>
      <c r="D25" s="84">
        <v>6000.0</v>
      </c>
      <c r="E25" s="84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84"/>
    </row>
    <row r="26" ht="15.75" customHeight="1">
      <c r="A26" s="6"/>
      <c r="B26" s="47" t="s">
        <v>37</v>
      </c>
      <c r="C26" s="48"/>
      <c r="D26" s="84">
        <v>6000.0</v>
      </c>
      <c r="E26" s="84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84"/>
    </row>
    <row r="27" ht="15.75" customHeight="1">
      <c r="A27" s="6"/>
      <c r="B27" s="47" t="s">
        <v>38</v>
      </c>
      <c r="C27" s="48"/>
      <c r="D27" s="84">
        <v>3000.0</v>
      </c>
      <c r="E27" s="84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84"/>
    </row>
    <row r="28" ht="15.75" customHeight="1">
      <c r="A28" s="6"/>
      <c r="B28" s="47" t="s">
        <v>39</v>
      </c>
      <c r="C28" s="48"/>
      <c r="D28" s="84">
        <v>2000.0</v>
      </c>
      <c r="E28" s="84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84"/>
    </row>
    <row r="29" ht="15.75" customHeight="1">
      <c r="A29" s="6"/>
      <c r="B29" s="47" t="s">
        <v>40</v>
      </c>
      <c r="C29" s="48"/>
      <c r="D29" s="84">
        <v>1500.0</v>
      </c>
      <c r="E29" s="84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84"/>
    </row>
    <row r="30" ht="15.75" customHeight="1">
      <c r="A30" s="6"/>
      <c r="B30" s="47" t="s">
        <v>41</v>
      </c>
      <c r="C30" s="48"/>
      <c r="D30" s="84">
        <v>12000.0</v>
      </c>
      <c r="E30" s="84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84"/>
    </row>
    <row r="31" ht="15.75" customHeight="1">
      <c r="A31" s="6"/>
      <c r="B31" s="47" t="s">
        <v>42</v>
      </c>
      <c r="C31" s="48"/>
      <c r="D31" s="84">
        <v>1000.0</v>
      </c>
      <c r="E31" s="84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84"/>
    </row>
    <row r="32" ht="15.75" customHeight="1">
      <c r="A32" s="6"/>
      <c r="B32" s="47" t="s">
        <v>43</v>
      </c>
      <c r="C32" s="48"/>
      <c r="D32" s="82">
        <v>10000.0</v>
      </c>
      <c r="E32" s="85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85"/>
    </row>
    <row r="33" ht="15.75" customHeight="1">
      <c r="A33" s="6"/>
      <c r="B33" s="47" t="s">
        <v>46</v>
      </c>
      <c r="C33" s="48"/>
      <c r="D33" s="84">
        <v>5000.0</v>
      </c>
      <c r="E33" s="84" t="s">
        <v>47</v>
      </c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84"/>
    </row>
    <row r="34" ht="15.75" customHeight="1">
      <c r="A34" s="6"/>
      <c r="B34" s="47" t="s">
        <v>48</v>
      </c>
      <c r="C34" s="48"/>
      <c r="D34" s="89"/>
      <c r="E34" s="89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89"/>
    </row>
    <row r="35" ht="15.75" customHeight="1">
      <c r="A35" s="31"/>
      <c r="B35" s="92" t="s">
        <v>54</v>
      </c>
      <c r="C35" s="95"/>
      <c r="D35" s="97">
        <f>SUM(D18:D34)</f>
        <v>326300</v>
      </c>
      <c r="E35" s="97"/>
      <c r="F35" s="99">
        <f t="shared" ref="F35:DF35" si="9">SUM(F18:F33)</f>
        <v>0</v>
      </c>
      <c r="G35" s="99">
        <f t="shared" si="9"/>
        <v>0</v>
      </c>
      <c r="H35" s="99">
        <f t="shared" si="9"/>
        <v>0</v>
      </c>
      <c r="I35" s="99">
        <f t="shared" si="9"/>
        <v>0</v>
      </c>
      <c r="J35" s="99">
        <f t="shared" si="9"/>
        <v>0</v>
      </c>
      <c r="K35" s="99">
        <f t="shared" si="9"/>
        <v>0</v>
      </c>
      <c r="L35" s="99">
        <f t="shared" si="9"/>
        <v>0</v>
      </c>
      <c r="M35" s="99">
        <f t="shared" si="9"/>
        <v>0</v>
      </c>
      <c r="N35" s="99">
        <f t="shared" si="9"/>
        <v>0</v>
      </c>
      <c r="O35" s="99">
        <f t="shared" si="9"/>
        <v>0</v>
      </c>
      <c r="P35" s="99">
        <f t="shared" si="9"/>
        <v>0</v>
      </c>
      <c r="Q35" s="99">
        <f t="shared" si="9"/>
        <v>0</v>
      </c>
      <c r="R35" s="99">
        <f t="shared" si="9"/>
        <v>0</v>
      </c>
      <c r="S35" s="99">
        <f t="shared" si="9"/>
        <v>0</v>
      </c>
      <c r="T35" s="99">
        <f t="shared" si="9"/>
        <v>0</v>
      </c>
      <c r="U35" s="99">
        <f t="shared" si="9"/>
        <v>0</v>
      </c>
      <c r="V35" s="99">
        <f t="shared" si="9"/>
        <v>0</v>
      </c>
      <c r="W35" s="99">
        <f t="shared" si="9"/>
        <v>0</v>
      </c>
      <c r="X35" s="99">
        <f t="shared" si="9"/>
        <v>0</v>
      </c>
      <c r="Y35" s="99">
        <f t="shared" si="9"/>
        <v>0</v>
      </c>
      <c r="Z35" s="99">
        <f t="shared" si="9"/>
        <v>0</v>
      </c>
      <c r="AA35" s="99">
        <f t="shared" si="9"/>
        <v>0</v>
      </c>
      <c r="AB35" s="99">
        <f t="shared" si="9"/>
        <v>0</v>
      </c>
      <c r="AC35" s="99">
        <f t="shared" si="9"/>
        <v>0</v>
      </c>
      <c r="AD35" s="99">
        <f t="shared" si="9"/>
        <v>0</v>
      </c>
      <c r="AE35" s="99">
        <f t="shared" si="9"/>
        <v>0</v>
      </c>
      <c r="AF35" s="99">
        <f t="shared" si="9"/>
        <v>0</v>
      </c>
      <c r="AG35" s="99">
        <f t="shared" si="9"/>
        <v>0</v>
      </c>
      <c r="AH35" s="99">
        <f t="shared" si="9"/>
        <v>0</v>
      </c>
      <c r="AI35" s="99">
        <f t="shared" si="9"/>
        <v>0</v>
      </c>
      <c r="AJ35" s="99">
        <f t="shared" si="9"/>
        <v>0</v>
      </c>
      <c r="AK35" s="99">
        <f t="shared" si="9"/>
        <v>0</v>
      </c>
      <c r="AL35" s="99">
        <f t="shared" si="9"/>
        <v>0</v>
      </c>
      <c r="AM35" s="99">
        <f t="shared" si="9"/>
        <v>0</v>
      </c>
      <c r="AN35" s="99">
        <f t="shared" si="9"/>
        <v>0</v>
      </c>
      <c r="AO35" s="99">
        <f t="shared" si="9"/>
        <v>0</v>
      </c>
      <c r="AP35" s="99">
        <f t="shared" si="9"/>
        <v>0</v>
      </c>
      <c r="AQ35" s="99">
        <f t="shared" si="9"/>
        <v>0</v>
      </c>
      <c r="AR35" s="99">
        <f t="shared" si="9"/>
        <v>0</v>
      </c>
      <c r="AS35" s="99">
        <f t="shared" si="9"/>
        <v>0</v>
      </c>
      <c r="AT35" s="99">
        <f t="shared" si="9"/>
        <v>0</v>
      </c>
      <c r="AU35" s="99">
        <f t="shared" si="9"/>
        <v>0</v>
      </c>
      <c r="AV35" s="99">
        <f t="shared" si="9"/>
        <v>0</v>
      </c>
      <c r="AW35" s="99">
        <f t="shared" si="9"/>
        <v>0</v>
      </c>
      <c r="AX35" s="99">
        <f t="shared" si="9"/>
        <v>0</v>
      </c>
      <c r="AY35" s="99">
        <f t="shared" si="9"/>
        <v>0</v>
      </c>
      <c r="AZ35" s="99">
        <f t="shared" si="9"/>
        <v>0</v>
      </c>
      <c r="BA35" s="99">
        <f t="shared" si="9"/>
        <v>0</v>
      </c>
      <c r="BB35" s="99">
        <f t="shared" si="9"/>
        <v>0</v>
      </c>
      <c r="BC35" s="99">
        <f t="shared" si="9"/>
        <v>0</v>
      </c>
      <c r="BD35" s="99">
        <f t="shared" si="9"/>
        <v>0</v>
      </c>
      <c r="BE35" s="99">
        <f t="shared" si="9"/>
        <v>0</v>
      </c>
      <c r="BF35" s="99">
        <f t="shared" si="9"/>
        <v>0</v>
      </c>
      <c r="BG35" s="99">
        <f t="shared" si="9"/>
        <v>0</v>
      </c>
      <c r="BH35" s="99">
        <f t="shared" si="9"/>
        <v>0</v>
      </c>
      <c r="BI35" s="99">
        <f t="shared" si="9"/>
        <v>0</v>
      </c>
      <c r="BJ35" s="99">
        <f t="shared" si="9"/>
        <v>0</v>
      </c>
      <c r="BK35" s="99">
        <f t="shared" si="9"/>
        <v>0</v>
      </c>
      <c r="BL35" s="99">
        <f t="shared" si="9"/>
        <v>0</v>
      </c>
      <c r="BM35" s="99">
        <f t="shared" si="9"/>
        <v>0</v>
      </c>
      <c r="BN35" s="99">
        <f t="shared" si="9"/>
        <v>0</v>
      </c>
      <c r="BO35" s="99">
        <f t="shared" si="9"/>
        <v>0</v>
      </c>
      <c r="BP35" s="99">
        <f t="shared" si="9"/>
        <v>0</v>
      </c>
      <c r="BQ35" s="99">
        <f t="shared" si="9"/>
        <v>0</v>
      </c>
      <c r="BR35" s="99">
        <f t="shared" si="9"/>
        <v>0</v>
      </c>
      <c r="BS35" s="99">
        <f t="shared" si="9"/>
        <v>0</v>
      </c>
      <c r="BT35" s="99">
        <f t="shared" si="9"/>
        <v>0</v>
      </c>
      <c r="BU35" s="99">
        <f t="shared" si="9"/>
        <v>0</v>
      </c>
      <c r="BV35" s="99">
        <f t="shared" si="9"/>
        <v>0</v>
      </c>
      <c r="BW35" s="99">
        <f t="shared" si="9"/>
        <v>0</v>
      </c>
      <c r="BX35" s="99">
        <f t="shared" si="9"/>
        <v>0</v>
      </c>
      <c r="BY35" s="99">
        <f t="shared" si="9"/>
        <v>0</v>
      </c>
      <c r="BZ35" s="99">
        <f t="shared" si="9"/>
        <v>0</v>
      </c>
      <c r="CA35" s="99">
        <f t="shared" si="9"/>
        <v>0</v>
      </c>
      <c r="CB35" s="99">
        <f t="shared" si="9"/>
        <v>0</v>
      </c>
      <c r="CC35" s="99">
        <f t="shared" si="9"/>
        <v>0</v>
      </c>
      <c r="CD35" s="99">
        <f t="shared" si="9"/>
        <v>0</v>
      </c>
      <c r="CE35" s="99">
        <f t="shared" si="9"/>
        <v>0</v>
      </c>
      <c r="CF35" s="99">
        <f t="shared" si="9"/>
        <v>0</v>
      </c>
      <c r="CG35" s="99">
        <f t="shared" si="9"/>
        <v>0</v>
      </c>
      <c r="CH35" s="99">
        <f t="shared" si="9"/>
        <v>0</v>
      </c>
      <c r="CI35" s="99">
        <f t="shared" si="9"/>
        <v>0</v>
      </c>
      <c r="CJ35" s="99">
        <f t="shared" si="9"/>
        <v>0</v>
      </c>
      <c r="CK35" s="99">
        <f t="shared" si="9"/>
        <v>0</v>
      </c>
      <c r="CL35" s="99">
        <f t="shared" si="9"/>
        <v>0</v>
      </c>
      <c r="CM35" s="99">
        <f t="shared" si="9"/>
        <v>0</v>
      </c>
      <c r="CN35" s="99">
        <f t="shared" si="9"/>
        <v>0</v>
      </c>
      <c r="CO35" s="99">
        <f t="shared" si="9"/>
        <v>0</v>
      </c>
      <c r="CP35" s="99">
        <f t="shared" si="9"/>
        <v>0</v>
      </c>
      <c r="CQ35" s="99">
        <f t="shared" si="9"/>
        <v>0</v>
      </c>
      <c r="CR35" s="99">
        <f t="shared" si="9"/>
        <v>0</v>
      </c>
      <c r="CS35" s="99">
        <f t="shared" si="9"/>
        <v>0</v>
      </c>
      <c r="CT35" s="99">
        <f t="shared" si="9"/>
        <v>0</v>
      </c>
      <c r="CU35" s="99">
        <f t="shared" si="9"/>
        <v>0</v>
      </c>
      <c r="CV35" s="99">
        <f t="shared" si="9"/>
        <v>0</v>
      </c>
      <c r="CW35" s="99">
        <f t="shared" si="9"/>
        <v>0</v>
      </c>
      <c r="CX35" s="99">
        <f t="shared" si="9"/>
        <v>0</v>
      </c>
      <c r="CY35" s="99">
        <f t="shared" si="9"/>
        <v>0</v>
      </c>
      <c r="CZ35" s="99">
        <f t="shared" si="9"/>
        <v>0</v>
      </c>
      <c r="DA35" s="99">
        <f t="shared" si="9"/>
        <v>0</v>
      </c>
      <c r="DB35" s="99">
        <f t="shared" si="9"/>
        <v>0</v>
      </c>
      <c r="DC35" s="99">
        <f t="shared" si="9"/>
        <v>0</v>
      </c>
      <c r="DD35" s="99">
        <f t="shared" si="9"/>
        <v>0</v>
      </c>
      <c r="DE35" s="99">
        <f t="shared" si="9"/>
        <v>0</v>
      </c>
      <c r="DF35" s="99">
        <f t="shared" si="9"/>
        <v>0</v>
      </c>
      <c r="DG35" s="97"/>
    </row>
    <row r="36" ht="15.75" customHeight="1">
      <c r="A36" s="6"/>
      <c r="B36" s="47"/>
      <c r="C36" s="48"/>
      <c r="D36" s="28"/>
      <c r="E36" s="28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28"/>
    </row>
    <row r="37" ht="15.75" customHeight="1">
      <c r="A37" s="6"/>
      <c r="B37" s="6" t="s">
        <v>68</v>
      </c>
      <c r="C37" s="12"/>
      <c r="D37" s="103"/>
      <c r="E37" s="103"/>
      <c r="F37" s="104">
        <f t="shared" ref="F37:DF37" si="10">F7</f>
        <v>0</v>
      </c>
      <c r="G37" s="104">
        <f t="shared" si="10"/>
        <v>0</v>
      </c>
      <c r="H37" s="104">
        <f t="shared" si="10"/>
        <v>0</v>
      </c>
      <c r="I37" s="104">
        <f t="shared" si="10"/>
        <v>0</v>
      </c>
      <c r="J37" s="104">
        <f t="shared" si="10"/>
        <v>0</v>
      </c>
      <c r="K37" s="104">
        <f t="shared" si="10"/>
        <v>0</v>
      </c>
      <c r="L37" s="104">
        <f t="shared" si="10"/>
        <v>0</v>
      </c>
      <c r="M37" s="104">
        <f t="shared" si="10"/>
        <v>0</v>
      </c>
      <c r="N37" s="104">
        <f t="shared" si="10"/>
        <v>0</v>
      </c>
      <c r="O37" s="104">
        <f t="shared" si="10"/>
        <v>0</v>
      </c>
      <c r="P37" s="104">
        <f t="shared" si="10"/>
        <v>0</v>
      </c>
      <c r="Q37" s="104">
        <f t="shared" si="10"/>
        <v>0</v>
      </c>
      <c r="R37" s="104">
        <f t="shared" si="10"/>
        <v>0</v>
      </c>
      <c r="S37" s="104">
        <f t="shared" si="10"/>
        <v>0</v>
      </c>
      <c r="T37" s="104">
        <f t="shared" si="10"/>
        <v>0</v>
      </c>
      <c r="U37" s="104">
        <f t="shared" si="10"/>
        <v>0</v>
      </c>
      <c r="V37" s="104">
        <f t="shared" si="10"/>
        <v>0</v>
      </c>
      <c r="W37" s="104">
        <f t="shared" si="10"/>
        <v>0</v>
      </c>
      <c r="X37" s="104">
        <f t="shared" si="10"/>
        <v>0</v>
      </c>
      <c r="Y37" s="104">
        <f t="shared" si="10"/>
        <v>0</v>
      </c>
      <c r="Z37" s="104">
        <f t="shared" si="10"/>
        <v>0</v>
      </c>
      <c r="AA37" s="104">
        <f t="shared" si="10"/>
        <v>0</v>
      </c>
      <c r="AB37" s="104">
        <f t="shared" si="10"/>
        <v>0</v>
      </c>
      <c r="AC37" s="104">
        <f t="shared" si="10"/>
        <v>0</v>
      </c>
      <c r="AD37" s="104">
        <f t="shared" si="10"/>
        <v>0</v>
      </c>
      <c r="AE37" s="104">
        <f t="shared" si="10"/>
        <v>0</v>
      </c>
      <c r="AF37" s="104">
        <f t="shared" si="10"/>
        <v>0</v>
      </c>
      <c r="AG37" s="104">
        <f t="shared" si="10"/>
        <v>0</v>
      </c>
      <c r="AH37" s="104">
        <f t="shared" si="10"/>
        <v>0</v>
      </c>
      <c r="AI37" s="104">
        <f t="shared" si="10"/>
        <v>0</v>
      </c>
      <c r="AJ37" s="104">
        <f t="shared" si="10"/>
        <v>0</v>
      </c>
      <c r="AK37" s="104">
        <f t="shared" si="10"/>
        <v>0</v>
      </c>
      <c r="AL37" s="104">
        <f t="shared" si="10"/>
        <v>0</v>
      </c>
      <c r="AM37" s="104">
        <f t="shared" si="10"/>
        <v>0</v>
      </c>
      <c r="AN37" s="104">
        <f t="shared" si="10"/>
        <v>0</v>
      </c>
      <c r="AO37" s="104">
        <f t="shared" si="10"/>
        <v>0</v>
      </c>
      <c r="AP37" s="104">
        <f t="shared" si="10"/>
        <v>0</v>
      </c>
      <c r="AQ37" s="104">
        <f t="shared" si="10"/>
        <v>0</v>
      </c>
      <c r="AR37" s="104">
        <f t="shared" si="10"/>
        <v>0</v>
      </c>
      <c r="AS37" s="104">
        <f t="shared" si="10"/>
        <v>0</v>
      </c>
      <c r="AT37" s="104">
        <f t="shared" si="10"/>
        <v>0</v>
      </c>
      <c r="AU37" s="104">
        <f t="shared" si="10"/>
        <v>0</v>
      </c>
      <c r="AV37" s="104">
        <f t="shared" si="10"/>
        <v>0</v>
      </c>
      <c r="AW37" s="104">
        <f t="shared" si="10"/>
        <v>0</v>
      </c>
      <c r="AX37" s="104">
        <f t="shared" si="10"/>
        <v>0</v>
      </c>
      <c r="AY37" s="104">
        <f t="shared" si="10"/>
        <v>0</v>
      </c>
      <c r="AZ37" s="104">
        <f t="shared" si="10"/>
        <v>0</v>
      </c>
      <c r="BA37" s="104">
        <f t="shared" si="10"/>
        <v>0</v>
      </c>
      <c r="BB37" s="104">
        <f t="shared" si="10"/>
        <v>0</v>
      </c>
      <c r="BC37" s="104">
        <f t="shared" si="10"/>
        <v>0</v>
      </c>
      <c r="BD37" s="104">
        <f t="shared" si="10"/>
        <v>0</v>
      </c>
      <c r="BE37" s="104">
        <f t="shared" si="10"/>
        <v>0</v>
      </c>
      <c r="BF37" s="104">
        <f t="shared" si="10"/>
        <v>0</v>
      </c>
      <c r="BG37" s="104">
        <f t="shared" si="10"/>
        <v>0</v>
      </c>
      <c r="BH37" s="104">
        <f t="shared" si="10"/>
        <v>0</v>
      </c>
      <c r="BI37" s="104">
        <f t="shared" si="10"/>
        <v>0</v>
      </c>
      <c r="BJ37" s="104">
        <f t="shared" si="10"/>
        <v>0</v>
      </c>
      <c r="BK37" s="104">
        <f t="shared" si="10"/>
        <v>0</v>
      </c>
      <c r="BL37" s="104">
        <f t="shared" si="10"/>
        <v>0</v>
      </c>
      <c r="BM37" s="104">
        <f t="shared" si="10"/>
        <v>0</v>
      </c>
      <c r="BN37" s="104">
        <f t="shared" si="10"/>
        <v>0</v>
      </c>
      <c r="BO37" s="104">
        <f t="shared" si="10"/>
        <v>0</v>
      </c>
      <c r="BP37" s="104">
        <f t="shared" si="10"/>
        <v>0</v>
      </c>
      <c r="BQ37" s="104">
        <f t="shared" si="10"/>
        <v>0</v>
      </c>
      <c r="BR37" s="104">
        <f t="shared" si="10"/>
        <v>0</v>
      </c>
      <c r="BS37" s="104">
        <f t="shared" si="10"/>
        <v>0</v>
      </c>
      <c r="BT37" s="104">
        <f t="shared" si="10"/>
        <v>0</v>
      </c>
      <c r="BU37" s="104">
        <f t="shared" si="10"/>
        <v>0</v>
      </c>
      <c r="BV37" s="104">
        <f t="shared" si="10"/>
        <v>0</v>
      </c>
      <c r="BW37" s="104">
        <f t="shared" si="10"/>
        <v>0</v>
      </c>
      <c r="BX37" s="104">
        <f t="shared" si="10"/>
        <v>0</v>
      </c>
      <c r="BY37" s="104">
        <f t="shared" si="10"/>
        <v>0</v>
      </c>
      <c r="BZ37" s="104">
        <f t="shared" si="10"/>
        <v>0</v>
      </c>
      <c r="CA37" s="104">
        <f t="shared" si="10"/>
        <v>0</v>
      </c>
      <c r="CB37" s="104">
        <f t="shared" si="10"/>
        <v>0</v>
      </c>
      <c r="CC37" s="104">
        <f t="shared" si="10"/>
        <v>0</v>
      </c>
      <c r="CD37" s="104">
        <f t="shared" si="10"/>
        <v>0</v>
      </c>
      <c r="CE37" s="104">
        <f t="shared" si="10"/>
        <v>0</v>
      </c>
      <c r="CF37" s="104">
        <f t="shared" si="10"/>
        <v>0</v>
      </c>
      <c r="CG37" s="104">
        <f t="shared" si="10"/>
        <v>0</v>
      </c>
      <c r="CH37" s="104">
        <f t="shared" si="10"/>
        <v>0</v>
      </c>
      <c r="CI37" s="104">
        <f t="shared" si="10"/>
        <v>0</v>
      </c>
      <c r="CJ37" s="104">
        <f t="shared" si="10"/>
        <v>0</v>
      </c>
      <c r="CK37" s="104">
        <f t="shared" si="10"/>
        <v>0</v>
      </c>
      <c r="CL37" s="104">
        <f t="shared" si="10"/>
        <v>0</v>
      </c>
      <c r="CM37" s="104">
        <f t="shared" si="10"/>
        <v>0</v>
      </c>
      <c r="CN37" s="104">
        <f t="shared" si="10"/>
        <v>0</v>
      </c>
      <c r="CO37" s="104">
        <f t="shared" si="10"/>
        <v>0</v>
      </c>
      <c r="CP37" s="104">
        <f t="shared" si="10"/>
        <v>0</v>
      </c>
      <c r="CQ37" s="104">
        <f t="shared" si="10"/>
        <v>0</v>
      </c>
      <c r="CR37" s="104">
        <f t="shared" si="10"/>
        <v>0</v>
      </c>
      <c r="CS37" s="104">
        <f t="shared" si="10"/>
        <v>0</v>
      </c>
      <c r="CT37" s="104">
        <f t="shared" si="10"/>
        <v>0</v>
      </c>
      <c r="CU37" s="104">
        <f t="shared" si="10"/>
        <v>0</v>
      </c>
      <c r="CV37" s="104">
        <f t="shared" si="10"/>
        <v>0</v>
      </c>
      <c r="CW37" s="104">
        <f t="shared" si="10"/>
        <v>0</v>
      </c>
      <c r="CX37" s="104">
        <f t="shared" si="10"/>
        <v>0</v>
      </c>
      <c r="CY37" s="104">
        <f t="shared" si="10"/>
        <v>0</v>
      </c>
      <c r="CZ37" s="104">
        <f t="shared" si="10"/>
        <v>0</v>
      </c>
      <c r="DA37" s="104">
        <f t="shared" si="10"/>
        <v>0</v>
      </c>
      <c r="DB37" s="104">
        <f t="shared" si="10"/>
        <v>0</v>
      </c>
      <c r="DC37" s="104">
        <f t="shared" si="10"/>
        <v>0</v>
      </c>
      <c r="DD37" s="104">
        <f t="shared" si="10"/>
        <v>0</v>
      </c>
      <c r="DE37" s="104">
        <f t="shared" si="10"/>
        <v>0</v>
      </c>
      <c r="DF37" s="104">
        <f t="shared" si="10"/>
        <v>0</v>
      </c>
      <c r="DG37" s="103"/>
    </row>
    <row r="38" ht="15.75" customHeight="1">
      <c r="A38" s="6"/>
      <c r="B38" s="6" t="s">
        <v>77</v>
      </c>
      <c r="C38" s="12"/>
      <c r="D38" s="103"/>
      <c r="E38" s="103"/>
      <c r="F38" s="107">
        <f>F15-F35</f>
        <v>0</v>
      </c>
      <c r="G38" s="107">
        <f t="shared" ref="G38:DF38" si="11">G12-G35</f>
        <v>0</v>
      </c>
      <c r="H38" s="107">
        <f t="shared" si="11"/>
        <v>0</v>
      </c>
      <c r="I38" s="107">
        <f t="shared" si="11"/>
        <v>0</v>
      </c>
      <c r="J38" s="107">
        <f t="shared" si="11"/>
        <v>0</v>
      </c>
      <c r="K38" s="107">
        <f t="shared" si="11"/>
        <v>0</v>
      </c>
      <c r="L38" s="107">
        <f t="shared" si="11"/>
        <v>0</v>
      </c>
      <c r="M38" s="107">
        <f t="shared" si="11"/>
        <v>0</v>
      </c>
      <c r="N38" s="107">
        <f t="shared" si="11"/>
        <v>0</v>
      </c>
      <c r="O38" s="107">
        <f t="shared" si="11"/>
        <v>0</v>
      </c>
      <c r="P38" s="107">
        <f t="shared" si="11"/>
        <v>0</v>
      </c>
      <c r="Q38" s="107">
        <f t="shared" si="11"/>
        <v>0</v>
      </c>
      <c r="R38" s="107">
        <f t="shared" si="11"/>
        <v>0</v>
      </c>
      <c r="S38" s="107">
        <f t="shared" si="11"/>
        <v>0</v>
      </c>
      <c r="T38" s="107">
        <f t="shared" si="11"/>
        <v>0</v>
      </c>
      <c r="U38" s="107">
        <f t="shared" si="11"/>
        <v>0</v>
      </c>
      <c r="V38" s="107">
        <f t="shared" si="11"/>
        <v>0</v>
      </c>
      <c r="W38" s="107">
        <f t="shared" si="11"/>
        <v>0</v>
      </c>
      <c r="X38" s="107">
        <f t="shared" si="11"/>
        <v>0</v>
      </c>
      <c r="Y38" s="107">
        <f t="shared" si="11"/>
        <v>0</v>
      </c>
      <c r="Z38" s="107">
        <f t="shared" si="11"/>
        <v>0</v>
      </c>
      <c r="AA38" s="107">
        <f t="shared" si="11"/>
        <v>0</v>
      </c>
      <c r="AB38" s="107">
        <f t="shared" si="11"/>
        <v>0</v>
      </c>
      <c r="AC38" s="107">
        <f t="shared" si="11"/>
        <v>0</v>
      </c>
      <c r="AD38" s="107">
        <f t="shared" si="11"/>
        <v>0</v>
      </c>
      <c r="AE38" s="107">
        <f t="shared" si="11"/>
        <v>0</v>
      </c>
      <c r="AF38" s="107">
        <f t="shared" si="11"/>
        <v>0</v>
      </c>
      <c r="AG38" s="107">
        <f t="shared" si="11"/>
        <v>0</v>
      </c>
      <c r="AH38" s="107">
        <f t="shared" si="11"/>
        <v>0</v>
      </c>
      <c r="AI38" s="107">
        <f t="shared" si="11"/>
        <v>0</v>
      </c>
      <c r="AJ38" s="107">
        <f t="shared" si="11"/>
        <v>0</v>
      </c>
      <c r="AK38" s="107">
        <f t="shared" si="11"/>
        <v>0</v>
      </c>
      <c r="AL38" s="107">
        <f t="shared" si="11"/>
        <v>0</v>
      </c>
      <c r="AM38" s="107">
        <f t="shared" si="11"/>
        <v>0</v>
      </c>
      <c r="AN38" s="107">
        <f t="shared" si="11"/>
        <v>0</v>
      </c>
      <c r="AO38" s="107">
        <f t="shared" si="11"/>
        <v>0</v>
      </c>
      <c r="AP38" s="107">
        <f t="shared" si="11"/>
        <v>0</v>
      </c>
      <c r="AQ38" s="107">
        <f t="shared" si="11"/>
        <v>0</v>
      </c>
      <c r="AR38" s="107">
        <f t="shared" si="11"/>
        <v>0</v>
      </c>
      <c r="AS38" s="107">
        <f t="shared" si="11"/>
        <v>0</v>
      </c>
      <c r="AT38" s="107">
        <f t="shared" si="11"/>
        <v>0</v>
      </c>
      <c r="AU38" s="107">
        <f t="shared" si="11"/>
        <v>0</v>
      </c>
      <c r="AV38" s="107">
        <f t="shared" si="11"/>
        <v>0</v>
      </c>
      <c r="AW38" s="107">
        <f t="shared" si="11"/>
        <v>0</v>
      </c>
      <c r="AX38" s="107">
        <f t="shared" si="11"/>
        <v>0</v>
      </c>
      <c r="AY38" s="107">
        <f t="shared" si="11"/>
        <v>0</v>
      </c>
      <c r="AZ38" s="107">
        <f t="shared" si="11"/>
        <v>0</v>
      </c>
      <c r="BA38" s="107">
        <f t="shared" si="11"/>
        <v>0</v>
      </c>
      <c r="BB38" s="107">
        <f t="shared" si="11"/>
        <v>0</v>
      </c>
      <c r="BC38" s="107">
        <f t="shared" si="11"/>
        <v>0</v>
      </c>
      <c r="BD38" s="107">
        <f t="shared" si="11"/>
        <v>0</v>
      </c>
      <c r="BE38" s="107">
        <f t="shared" si="11"/>
        <v>0</v>
      </c>
      <c r="BF38" s="107">
        <f t="shared" si="11"/>
        <v>0</v>
      </c>
      <c r="BG38" s="107">
        <f t="shared" si="11"/>
        <v>0</v>
      </c>
      <c r="BH38" s="107">
        <f t="shared" si="11"/>
        <v>0</v>
      </c>
      <c r="BI38" s="107">
        <f t="shared" si="11"/>
        <v>0</v>
      </c>
      <c r="BJ38" s="107">
        <f t="shared" si="11"/>
        <v>0</v>
      </c>
      <c r="BK38" s="107">
        <f t="shared" si="11"/>
        <v>0</v>
      </c>
      <c r="BL38" s="107">
        <f t="shared" si="11"/>
        <v>0</v>
      </c>
      <c r="BM38" s="107">
        <f t="shared" si="11"/>
        <v>0</v>
      </c>
      <c r="BN38" s="107">
        <f t="shared" si="11"/>
        <v>0</v>
      </c>
      <c r="BO38" s="107">
        <f t="shared" si="11"/>
        <v>0</v>
      </c>
      <c r="BP38" s="107">
        <f t="shared" si="11"/>
        <v>0</v>
      </c>
      <c r="BQ38" s="107">
        <f t="shared" si="11"/>
        <v>0</v>
      </c>
      <c r="BR38" s="107">
        <f t="shared" si="11"/>
        <v>0</v>
      </c>
      <c r="BS38" s="107">
        <f t="shared" si="11"/>
        <v>0</v>
      </c>
      <c r="BT38" s="107">
        <f t="shared" si="11"/>
        <v>0</v>
      </c>
      <c r="BU38" s="107">
        <f t="shared" si="11"/>
        <v>0</v>
      </c>
      <c r="BV38" s="107">
        <f t="shared" si="11"/>
        <v>0</v>
      </c>
      <c r="BW38" s="107">
        <f t="shared" si="11"/>
        <v>0</v>
      </c>
      <c r="BX38" s="107">
        <f t="shared" si="11"/>
        <v>0</v>
      </c>
      <c r="BY38" s="107">
        <f t="shared" si="11"/>
        <v>0</v>
      </c>
      <c r="BZ38" s="107">
        <f t="shared" si="11"/>
        <v>0</v>
      </c>
      <c r="CA38" s="107">
        <f t="shared" si="11"/>
        <v>0</v>
      </c>
      <c r="CB38" s="107">
        <f t="shared" si="11"/>
        <v>0</v>
      </c>
      <c r="CC38" s="107">
        <f t="shared" si="11"/>
        <v>0</v>
      </c>
      <c r="CD38" s="107">
        <f t="shared" si="11"/>
        <v>0</v>
      </c>
      <c r="CE38" s="107">
        <f t="shared" si="11"/>
        <v>0</v>
      </c>
      <c r="CF38" s="107">
        <f t="shared" si="11"/>
        <v>0</v>
      </c>
      <c r="CG38" s="107">
        <f t="shared" si="11"/>
        <v>0</v>
      </c>
      <c r="CH38" s="107">
        <f t="shared" si="11"/>
        <v>0</v>
      </c>
      <c r="CI38" s="107">
        <f t="shared" si="11"/>
        <v>0</v>
      </c>
      <c r="CJ38" s="107">
        <f t="shared" si="11"/>
        <v>0</v>
      </c>
      <c r="CK38" s="107">
        <f t="shared" si="11"/>
        <v>0</v>
      </c>
      <c r="CL38" s="107">
        <f t="shared" si="11"/>
        <v>0</v>
      </c>
      <c r="CM38" s="107">
        <f t="shared" si="11"/>
        <v>0</v>
      </c>
      <c r="CN38" s="107">
        <f t="shared" si="11"/>
        <v>0</v>
      </c>
      <c r="CO38" s="107">
        <f t="shared" si="11"/>
        <v>0</v>
      </c>
      <c r="CP38" s="107">
        <f t="shared" si="11"/>
        <v>0</v>
      </c>
      <c r="CQ38" s="107">
        <f t="shared" si="11"/>
        <v>0</v>
      </c>
      <c r="CR38" s="107">
        <f t="shared" si="11"/>
        <v>0</v>
      </c>
      <c r="CS38" s="107">
        <f t="shared" si="11"/>
        <v>0</v>
      </c>
      <c r="CT38" s="107">
        <f t="shared" si="11"/>
        <v>0</v>
      </c>
      <c r="CU38" s="107">
        <f t="shared" si="11"/>
        <v>0</v>
      </c>
      <c r="CV38" s="107">
        <f t="shared" si="11"/>
        <v>0</v>
      </c>
      <c r="CW38" s="107">
        <f t="shared" si="11"/>
        <v>0</v>
      </c>
      <c r="CX38" s="107">
        <f t="shared" si="11"/>
        <v>0</v>
      </c>
      <c r="CY38" s="107">
        <f t="shared" si="11"/>
        <v>0</v>
      </c>
      <c r="CZ38" s="107">
        <f t="shared" si="11"/>
        <v>0</v>
      </c>
      <c r="DA38" s="107">
        <f t="shared" si="11"/>
        <v>0</v>
      </c>
      <c r="DB38" s="107">
        <f t="shared" si="11"/>
        <v>0</v>
      </c>
      <c r="DC38" s="107">
        <f t="shared" si="11"/>
        <v>0</v>
      </c>
      <c r="DD38" s="107">
        <f t="shared" si="11"/>
        <v>0</v>
      </c>
      <c r="DE38" s="107">
        <f t="shared" si="11"/>
        <v>0</v>
      </c>
      <c r="DF38" s="107">
        <f t="shared" si="11"/>
        <v>0</v>
      </c>
      <c r="DG38" s="103"/>
    </row>
    <row r="39" ht="15.75" customHeight="1">
      <c r="A39" s="6"/>
      <c r="B39" s="6" t="s">
        <v>92</v>
      </c>
      <c r="C39" s="12"/>
      <c r="D39" s="103"/>
      <c r="E39" s="103"/>
      <c r="F39" s="107">
        <f t="shared" ref="F39:DF39" si="12">F37+F38</f>
        <v>0</v>
      </c>
      <c r="G39" s="107">
        <f t="shared" si="12"/>
        <v>0</v>
      </c>
      <c r="H39" s="107">
        <f t="shared" si="12"/>
        <v>0</v>
      </c>
      <c r="I39" s="107">
        <f t="shared" si="12"/>
        <v>0</v>
      </c>
      <c r="J39" s="107">
        <f t="shared" si="12"/>
        <v>0</v>
      </c>
      <c r="K39" s="107">
        <f t="shared" si="12"/>
        <v>0</v>
      </c>
      <c r="L39" s="107">
        <f t="shared" si="12"/>
        <v>0</v>
      </c>
      <c r="M39" s="107">
        <f t="shared" si="12"/>
        <v>0</v>
      </c>
      <c r="N39" s="107">
        <f t="shared" si="12"/>
        <v>0</v>
      </c>
      <c r="O39" s="107">
        <f t="shared" si="12"/>
        <v>0</v>
      </c>
      <c r="P39" s="107">
        <f t="shared" si="12"/>
        <v>0</v>
      </c>
      <c r="Q39" s="107">
        <f t="shared" si="12"/>
        <v>0</v>
      </c>
      <c r="R39" s="107">
        <f t="shared" si="12"/>
        <v>0</v>
      </c>
      <c r="S39" s="107">
        <f t="shared" si="12"/>
        <v>0</v>
      </c>
      <c r="T39" s="107">
        <f t="shared" si="12"/>
        <v>0</v>
      </c>
      <c r="U39" s="107">
        <f t="shared" si="12"/>
        <v>0</v>
      </c>
      <c r="V39" s="107">
        <f t="shared" si="12"/>
        <v>0</v>
      </c>
      <c r="W39" s="107">
        <f t="shared" si="12"/>
        <v>0</v>
      </c>
      <c r="X39" s="107">
        <f t="shared" si="12"/>
        <v>0</v>
      </c>
      <c r="Y39" s="107">
        <f t="shared" si="12"/>
        <v>0</v>
      </c>
      <c r="Z39" s="107">
        <f t="shared" si="12"/>
        <v>0</v>
      </c>
      <c r="AA39" s="107">
        <f t="shared" si="12"/>
        <v>0</v>
      </c>
      <c r="AB39" s="107">
        <f t="shared" si="12"/>
        <v>0</v>
      </c>
      <c r="AC39" s="107">
        <f t="shared" si="12"/>
        <v>0</v>
      </c>
      <c r="AD39" s="107">
        <f t="shared" si="12"/>
        <v>0</v>
      </c>
      <c r="AE39" s="107">
        <f t="shared" si="12"/>
        <v>0</v>
      </c>
      <c r="AF39" s="107">
        <f t="shared" si="12"/>
        <v>0</v>
      </c>
      <c r="AG39" s="107">
        <f t="shared" si="12"/>
        <v>0</v>
      </c>
      <c r="AH39" s="107">
        <f t="shared" si="12"/>
        <v>0</v>
      </c>
      <c r="AI39" s="107">
        <f t="shared" si="12"/>
        <v>0</v>
      </c>
      <c r="AJ39" s="107">
        <f t="shared" si="12"/>
        <v>0</v>
      </c>
      <c r="AK39" s="107">
        <f t="shared" si="12"/>
        <v>0</v>
      </c>
      <c r="AL39" s="107">
        <f t="shared" si="12"/>
        <v>0</v>
      </c>
      <c r="AM39" s="107">
        <f t="shared" si="12"/>
        <v>0</v>
      </c>
      <c r="AN39" s="107">
        <f t="shared" si="12"/>
        <v>0</v>
      </c>
      <c r="AO39" s="107">
        <f t="shared" si="12"/>
        <v>0</v>
      </c>
      <c r="AP39" s="107">
        <f t="shared" si="12"/>
        <v>0</v>
      </c>
      <c r="AQ39" s="107">
        <f t="shared" si="12"/>
        <v>0</v>
      </c>
      <c r="AR39" s="107">
        <f t="shared" si="12"/>
        <v>0</v>
      </c>
      <c r="AS39" s="107">
        <f t="shared" si="12"/>
        <v>0</v>
      </c>
      <c r="AT39" s="107">
        <f t="shared" si="12"/>
        <v>0</v>
      </c>
      <c r="AU39" s="107">
        <f t="shared" si="12"/>
        <v>0</v>
      </c>
      <c r="AV39" s="107">
        <f t="shared" si="12"/>
        <v>0</v>
      </c>
      <c r="AW39" s="107">
        <f t="shared" si="12"/>
        <v>0</v>
      </c>
      <c r="AX39" s="107">
        <f t="shared" si="12"/>
        <v>0</v>
      </c>
      <c r="AY39" s="107">
        <f t="shared" si="12"/>
        <v>0</v>
      </c>
      <c r="AZ39" s="107">
        <f t="shared" si="12"/>
        <v>0</v>
      </c>
      <c r="BA39" s="107">
        <f t="shared" si="12"/>
        <v>0</v>
      </c>
      <c r="BB39" s="107">
        <f t="shared" si="12"/>
        <v>0</v>
      </c>
      <c r="BC39" s="107">
        <f t="shared" si="12"/>
        <v>0</v>
      </c>
      <c r="BD39" s="107">
        <f t="shared" si="12"/>
        <v>0</v>
      </c>
      <c r="BE39" s="107">
        <f t="shared" si="12"/>
        <v>0</v>
      </c>
      <c r="BF39" s="107">
        <f t="shared" si="12"/>
        <v>0</v>
      </c>
      <c r="BG39" s="107">
        <f t="shared" si="12"/>
        <v>0</v>
      </c>
      <c r="BH39" s="107">
        <f t="shared" si="12"/>
        <v>0</v>
      </c>
      <c r="BI39" s="107">
        <f t="shared" si="12"/>
        <v>0</v>
      </c>
      <c r="BJ39" s="107">
        <f t="shared" si="12"/>
        <v>0</v>
      </c>
      <c r="BK39" s="107">
        <f t="shared" si="12"/>
        <v>0</v>
      </c>
      <c r="BL39" s="107">
        <f t="shared" si="12"/>
        <v>0</v>
      </c>
      <c r="BM39" s="107">
        <f t="shared" si="12"/>
        <v>0</v>
      </c>
      <c r="BN39" s="107">
        <f t="shared" si="12"/>
        <v>0</v>
      </c>
      <c r="BO39" s="107">
        <f t="shared" si="12"/>
        <v>0</v>
      </c>
      <c r="BP39" s="107">
        <f t="shared" si="12"/>
        <v>0</v>
      </c>
      <c r="BQ39" s="107">
        <f t="shared" si="12"/>
        <v>0</v>
      </c>
      <c r="BR39" s="107">
        <f t="shared" si="12"/>
        <v>0</v>
      </c>
      <c r="BS39" s="107">
        <f t="shared" si="12"/>
        <v>0</v>
      </c>
      <c r="BT39" s="107">
        <f t="shared" si="12"/>
        <v>0</v>
      </c>
      <c r="BU39" s="107">
        <f t="shared" si="12"/>
        <v>0</v>
      </c>
      <c r="BV39" s="107">
        <f t="shared" si="12"/>
        <v>0</v>
      </c>
      <c r="BW39" s="107">
        <f t="shared" si="12"/>
        <v>0</v>
      </c>
      <c r="BX39" s="107">
        <f t="shared" si="12"/>
        <v>0</v>
      </c>
      <c r="BY39" s="107">
        <f t="shared" si="12"/>
        <v>0</v>
      </c>
      <c r="BZ39" s="107">
        <f t="shared" si="12"/>
        <v>0</v>
      </c>
      <c r="CA39" s="107">
        <f t="shared" si="12"/>
        <v>0</v>
      </c>
      <c r="CB39" s="107">
        <f t="shared" si="12"/>
        <v>0</v>
      </c>
      <c r="CC39" s="107">
        <f t="shared" si="12"/>
        <v>0</v>
      </c>
      <c r="CD39" s="107">
        <f t="shared" si="12"/>
        <v>0</v>
      </c>
      <c r="CE39" s="107">
        <f t="shared" si="12"/>
        <v>0</v>
      </c>
      <c r="CF39" s="107">
        <f t="shared" si="12"/>
        <v>0</v>
      </c>
      <c r="CG39" s="107">
        <f t="shared" si="12"/>
        <v>0</v>
      </c>
      <c r="CH39" s="107">
        <f t="shared" si="12"/>
        <v>0</v>
      </c>
      <c r="CI39" s="107">
        <f t="shared" si="12"/>
        <v>0</v>
      </c>
      <c r="CJ39" s="107">
        <f t="shared" si="12"/>
        <v>0</v>
      </c>
      <c r="CK39" s="107">
        <f t="shared" si="12"/>
        <v>0</v>
      </c>
      <c r="CL39" s="107">
        <f t="shared" si="12"/>
        <v>0</v>
      </c>
      <c r="CM39" s="107">
        <f t="shared" si="12"/>
        <v>0</v>
      </c>
      <c r="CN39" s="107">
        <f t="shared" si="12"/>
        <v>0</v>
      </c>
      <c r="CO39" s="107">
        <f t="shared" si="12"/>
        <v>0</v>
      </c>
      <c r="CP39" s="107">
        <f t="shared" si="12"/>
        <v>0</v>
      </c>
      <c r="CQ39" s="107">
        <f t="shared" si="12"/>
        <v>0</v>
      </c>
      <c r="CR39" s="107">
        <f t="shared" si="12"/>
        <v>0</v>
      </c>
      <c r="CS39" s="107">
        <f t="shared" si="12"/>
        <v>0</v>
      </c>
      <c r="CT39" s="107">
        <f t="shared" si="12"/>
        <v>0</v>
      </c>
      <c r="CU39" s="107">
        <f t="shared" si="12"/>
        <v>0</v>
      </c>
      <c r="CV39" s="107">
        <f t="shared" si="12"/>
        <v>0</v>
      </c>
      <c r="CW39" s="107">
        <f t="shared" si="12"/>
        <v>0</v>
      </c>
      <c r="CX39" s="107">
        <f t="shared" si="12"/>
        <v>0</v>
      </c>
      <c r="CY39" s="107">
        <f t="shared" si="12"/>
        <v>0</v>
      </c>
      <c r="CZ39" s="107">
        <f t="shared" si="12"/>
        <v>0</v>
      </c>
      <c r="DA39" s="107">
        <f t="shared" si="12"/>
        <v>0</v>
      </c>
      <c r="DB39" s="107">
        <f t="shared" si="12"/>
        <v>0</v>
      </c>
      <c r="DC39" s="107">
        <f t="shared" si="12"/>
        <v>0</v>
      </c>
      <c r="DD39" s="107">
        <f t="shared" si="12"/>
        <v>0</v>
      </c>
      <c r="DE39" s="107">
        <f t="shared" si="12"/>
        <v>0</v>
      </c>
      <c r="DF39" s="107">
        <f t="shared" si="12"/>
        <v>0</v>
      </c>
      <c r="DG39" s="103"/>
    </row>
    <row r="40" ht="15.75" customHeight="1">
      <c r="A40" s="6"/>
      <c r="B40" s="6"/>
      <c r="C40" s="12"/>
      <c r="D40" s="6"/>
      <c r="E40" s="6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6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</row>
  </sheetData>
  <conditionalFormatting sqref="B6:C6 D7:DG7 D15:DG15 D37:DG39">
    <cfRule type="cellIs" dxfId="0" priority="1" operator="greaterThan">
      <formula>1000</formula>
    </cfRule>
  </conditionalFormatting>
  <conditionalFormatting sqref="B6:C6 D7:DG7 D15:DG15 D37:DG39">
    <cfRule type="cellIs" dxfId="2" priority="2" operator="lessThan">
      <formula>0</formula>
    </cfRule>
  </conditionalFormatting>
  <conditionalFormatting sqref="B6:C6 D7:DG7 D15:DG15 D37:DG39">
    <cfRule type="cellIs" dxfId="3" priority="3" operator="between">
      <formula>0</formula>
      <formula>1000</formula>
    </cfRule>
  </conditionalFormatting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32.29"/>
    <col customWidth="1" min="3" max="3" width="18.43"/>
    <col customWidth="1" hidden="1" min="4" max="32" width="8.0"/>
    <col customWidth="1" hidden="1" min="33" max="39" width="7.71"/>
    <col customWidth="1" hidden="1" min="40" max="40" width="9.29"/>
    <col customWidth="1" hidden="1" min="41" max="41" width="0.43"/>
    <col customWidth="1" hidden="1" min="42" max="62" width="7.71"/>
    <col customWidth="1" min="63" max="92" width="7.71"/>
  </cols>
  <sheetData>
    <row r="1" ht="15.75" customHeight="1">
      <c r="A1" s="6"/>
      <c r="B1" s="6"/>
      <c r="C1" s="12"/>
      <c r="D1" s="111"/>
      <c r="E1" s="111"/>
      <c r="F1" s="111"/>
      <c r="G1" s="6"/>
      <c r="H1" s="112"/>
      <c r="I1" s="112"/>
      <c r="J1" s="112"/>
      <c r="K1" s="112"/>
      <c r="L1" s="112"/>
      <c r="M1" s="6"/>
      <c r="N1" s="6"/>
      <c r="O1" s="6"/>
      <c r="P1" s="6"/>
      <c r="Q1" s="6"/>
      <c r="R1" s="6"/>
      <c r="S1" s="6"/>
      <c r="T1" s="111"/>
      <c r="U1" s="113"/>
      <c r="V1" s="112"/>
      <c r="W1" s="112"/>
      <c r="X1" s="112"/>
      <c r="Y1" s="112"/>
      <c r="Z1" s="112"/>
      <c r="AA1" s="6"/>
      <c r="AB1" s="114"/>
      <c r="AC1" s="6"/>
      <c r="AD1" s="6"/>
      <c r="AE1" s="6"/>
      <c r="AF1" s="6"/>
      <c r="AG1" s="6"/>
      <c r="AH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112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</row>
    <row r="2" ht="15.75" customHeight="1">
      <c r="A2" s="6"/>
      <c r="B2" s="11" t="s">
        <v>99</v>
      </c>
      <c r="C2" s="12"/>
      <c r="D2" s="111"/>
      <c r="E2" s="111"/>
      <c r="F2" s="111"/>
      <c r="G2" s="6"/>
      <c r="H2" s="112"/>
      <c r="I2" s="112"/>
      <c r="J2" s="112"/>
      <c r="K2" s="112"/>
      <c r="L2" s="112"/>
      <c r="M2" s="6"/>
      <c r="N2" s="6"/>
      <c r="O2" s="6"/>
      <c r="P2" s="6"/>
      <c r="Q2" s="6"/>
      <c r="R2" s="6"/>
      <c r="S2" s="6"/>
      <c r="T2" s="111"/>
      <c r="U2" s="113"/>
      <c r="V2" s="112"/>
      <c r="W2" s="112"/>
      <c r="X2" s="112"/>
      <c r="Y2" s="112"/>
      <c r="Z2" s="112"/>
      <c r="AA2" s="6"/>
      <c r="AB2" s="114"/>
      <c r="AC2" s="6"/>
      <c r="AD2" s="6"/>
      <c r="AE2" s="6"/>
      <c r="AF2" s="6"/>
      <c r="AG2" s="6"/>
      <c r="AH2" s="6"/>
      <c r="AI2" s="115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112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</row>
    <row r="3" ht="15.75" customHeight="1">
      <c r="A3" s="6"/>
      <c r="B3" s="6" t="s">
        <v>100</v>
      </c>
      <c r="C3" s="12"/>
      <c r="D3" s="111">
        <v>1.0</v>
      </c>
      <c r="E3" s="111">
        <v>2.0</v>
      </c>
      <c r="F3" s="111">
        <v>3.0</v>
      </c>
      <c r="G3" s="6">
        <v>4.0</v>
      </c>
      <c r="H3" s="112">
        <v>1.0</v>
      </c>
      <c r="I3" s="112">
        <f t="shared" ref="I3:L3" si="1">H3+1</f>
        <v>2</v>
      </c>
      <c r="J3" s="112">
        <f t="shared" si="1"/>
        <v>3</v>
      </c>
      <c r="K3" s="112">
        <f t="shared" si="1"/>
        <v>4</v>
      </c>
      <c r="L3" s="112">
        <f t="shared" si="1"/>
        <v>5</v>
      </c>
      <c r="M3" s="6">
        <v>1.0</v>
      </c>
      <c r="N3" s="6">
        <f t="shared" ref="N3:O3" si="2">M3+1</f>
        <v>2</v>
      </c>
      <c r="O3" s="6">
        <f t="shared" si="2"/>
        <v>3</v>
      </c>
      <c r="P3" s="6">
        <v>1.0</v>
      </c>
      <c r="Q3" s="6">
        <v>1.0</v>
      </c>
      <c r="R3" s="6">
        <f t="shared" ref="R3:S3" si="3">Q3+1</f>
        <v>2</v>
      </c>
      <c r="S3" s="6">
        <f t="shared" si="3"/>
        <v>3</v>
      </c>
      <c r="T3" s="111">
        <v>1.0</v>
      </c>
      <c r="U3" s="113">
        <v>1.0</v>
      </c>
      <c r="V3" s="112">
        <v>1.0</v>
      </c>
      <c r="W3" s="112">
        <f t="shared" ref="W3:X3" si="4">V3+1</f>
        <v>2</v>
      </c>
      <c r="X3" s="112">
        <f t="shared" si="4"/>
        <v>3</v>
      </c>
      <c r="Y3" s="112">
        <v>1.0</v>
      </c>
      <c r="Z3" s="112">
        <f t="shared" ref="Z3:AB3" si="5">Y3+1</f>
        <v>2</v>
      </c>
      <c r="AA3" s="6">
        <f t="shared" si="5"/>
        <v>3</v>
      </c>
      <c r="AB3" s="114">
        <f t="shared" si="5"/>
        <v>4</v>
      </c>
      <c r="AC3" s="6">
        <v>1.0</v>
      </c>
      <c r="AD3" s="6">
        <v>1.0</v>
      </c>
      <c r="AE3" s="6">
        <f t="shared" ref="AE3:AG3" si="6">AD3+1</f>
        <v>2</v>
      </c>
      <c r="AF3" s="6">
        <f t="shared" si="6"/>
        <v>3</v>
      </c>
      <c r="AG3" s="6">
        <f t="shared" si="6"/>
        <v>4</v>
      </c>
      <c r="AH3" s="6">
        <v>1.0</v>
      </c>
      <c r="AI3" s="6">
        <f>AH3+1</f>
        <v>2</v>
      </c>
      <c r="AJ3" s="6">
        <v>1.0</v>
      </c>
      <c r="AK3" s="6">
        <v>1.0</v>
      </c>
      <c r="AL3" s="6">
        <f>AK3+1</f>
        <v>2</v>
      </c>
      <c r="AM3" s="6">
        <v>1.0</v>
      </c>
      <c r="AN3" s="6">
        <f t="shared" ref="AN3:AO3" si="7">AM3+1</f>
        <v>2</v>
      </c>
      <c r="AO3" s="6">
        <f t="shared" si="7"/>
        <v>3</v>
      </c>
      <c r="AP3" s="6">
        <v>1.0</v>
      </c>
      <c r="AQ3" s="6">
        <v>1.0</v>
      </c>
      <c r="AR3" s="6">
        <f t="shared" ref="AR3:AS3" si="8">AQ3+1</f>
        <v>2</v>
      </c>
      <c r="AS3" s="6">
        <f t="shared" si="8"/>
        <v>3</v>
      </c>
      <c r="AT3" s="6">
        <v>1.0</v>
      </c>
      <c r="AU3" s="6">
        <v>1.0</v>
      </c>
      <c r="AV3" s="6">
        <v>1.0</v>
      </c>
      <c r="AW3" s="6">
        <f t="shared" ref="AW3:AY3" si="9">AV3+1</f>
        <v>2</v>
      </c>
      <c r="AX3" s="6">
        <f t="shared" si="9"/>
        <v>3</v>
      </c>
      <c r="AY3" s="6">
        <f t="shared" si="9"/>
        <v>4</v>
      </c>
      <c r="AZ3" s="6">
        <v>1.0</v>
      </c>
      <c r="BA3" s="6">
        <f t="shared" ref="BA3:BC3" si="10">AZ3+1</f>
        <v>2</v>
      </c>
      <c r="BB3" s="6">
        <f t="shared" si="10"/>
        <v>3</v>
      </c>
      <c r="BC3" s="6">
        <f t="shared" si="10"/>
        <v>4</v>
      </c>
      <c r="BD3" s="6">
        <v>1.0</v>
      </c>
      <c r="BE3" s="6">
        <f t="shared" ref="BE3:BF3" si="11">BD3+1</f>
        <v>2</v>
      </c>
      <c r="BF3" s="112">
        <f t="shared" si="11"/>
        <v>3</v>
      </c>
      <c r="BG3" s="6">
        <v>1.0</v>
      </c>
      <c r="BH3" s="6">
        <f t="shared" ref="BH3:BJ3" si="12">BG3+1</f>
        <v>2</v>
      </c>
      <c r="BI3" s="6">
        <f t="shared" si="12"/>
        <v>3</v>
      </c>
      <c r="BJ3" s="6">
        <f t="shared" si="12"/>
        <v>4</v>
      </c>
      <c r="BK3" s="6">
        <v>1.0</v>
      </c>
      <c r="BL3" s="6">
        <f t="shared" ref="BL3:BR3" si="13">BK3+1</f>
        <v>2</v>
      </c>
      <c r="BM3" s="6">
        <f t="shared" si="13"/>
        <v>3</v>
      </c>
      <c r="BN3" s="6">
        <f t="shared" si="13"/>
        <v>4</v>
      </c>
      <c r="BO3" s="6">
        <f t="shared" si="13"/>
        <v>5</v>
      </c>
      <c r="BP3" s="6">
        <f t="shared" si="13"/>
        <v>6</v>
      </c>
      <c r="BQ3" s="6">
        <f t="shared" si="13"/>
        <v>7</v>
      </c>
      <c r="BR3" s="6">
        <f t="shared" si="13"/>
        <v>8</v>
      </c>
      <c r="BS3" s="6">
        <v>9.0</v>
      </c>
      <c r="BT3" s="6">
        <v>10.0</v>
      </c>
      <c r="BU3" s="6">
        <v>11.0</v>
      </c>
      <c r="BV3" s="6">
        <v>12.0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</row>
    <row r="4" ht="15.75" customHeight="1">
      <c r="A4" s="6"/>
      <c r="B4" s="28"/>
      <c r="C4" s="29" t="s">
        <v>6</v>
      </c>
      <c r="D4" s="116">
        <v>42198.0</v>
      </c>
      <c r="E4" s="116">
        <f t="shared" ref="E4:S4" si="14">D4+7</f>
        <v>42205</v>
      </c>
      <c r="F4" s="116">
        <f t="shared" si="14"/>
        <v>42212</v>
      </c>
      <c r="G4" s="30">
        <f t="shared" si="14"/>
        <v>42219</v>
      </c>
      <c r="H4" s="117">
        <f t="shared" si="14"/>
        <v>42226</v>
      </c>
      <c r="I4" s="117">
        <f t="shared" si="14"/>
        <v>42233</v>
      </c>
      <c r="J4" s="117">
        <f t="shared" si="14"/>
        <v>42240</v>
      </c>
      <c r="K4" s="117">
        <f t="shared" si="14"/>
        <v>42247</v>
      </c>
      <c r="L4" s="117">
        <f t="shared" si="14"/>
        <v>42254</v>
      </c>
      <c r="M4" s="30">
        <f t="shared" si="14"/>
        <v>42261</v>
      </c>
      <c r="N4" s="30">
        <f t="shared" si="14"/>
        <v>42268</v>
      </c>
      <c r="O4" s="30">
        <f t="shared" si="14"/>
        <v>42275</v>
      </c>
      <c r="P4" s="30">
        <f t="shared" si="14"/>
        <v>42282</v>
      </c>
      <c r="Q4" s="30">
        <f t="shared" si="14"/>
        <v>42289</v>
      </c>
      <c r="R4" s="30">
        <f t="shared" si="14"/>
        <v>42296</v>
      </c>
      <c r="S4" s="30">
        <f t="shared" si="14"/>
        <v>42303</v>
      </c>
      <c r="T4" s="116">
        <v>42387.0</v>
      </c>
      <c r="U4" s="118">
        <f t="shared" ref="U4:BR4" si="15">T4+7</f>
        <v>42394</v>
      </c>
      <c r="V4" s="117">
        <f t="shared" si="15"/>
        <v>42401</v>
      </c>
      <c r="W4" s="117">
        <f t="shared" si="15"/>
        <v>42408</v>
      </c>
      <c r="X4" s="117">
        <f t="shared" si="15"/>
        <v>42415</v>
      </c>
      <c r="Y4" s="117">
        <f t="shared" si="15"/>
        <v>42422</v>
      </c>
      <c r="Z4" s="117">
        <f t="shared" si="15"/>
        <v>42429</v>
      </c>
      <c r="AA4" s="30">
        <f t="shared" si="15"/>
        <v>42436</v>
      </c>
      <c r="AB4" s="119">
        <f t="shared" si="15"/>
        <v>42443</v>
      </c>
      <c r="AC4" s="30">
        <f t="shared" si="15"/>
        <v>42450</v>
      </c>
      <c r="AD4" s="30">
        <f t="shared" si="15"/>
        <v>42457</v>
      </c>
      <c r="AE4" s="30">
        <f t="shared" si="15"/>
        <v>42464</v>
      </c>
      <c r="AF4" s="30">
        <f t="shared" si="15"/>
        <v>42471</v>
      </c>
      <c r="AG4" s="30">
        <f t="shared" si="15"/>
        <v>42478</v>
      </c>
      <c r="AH4" s="30">
        <f t="shared" si="15"/>
        <v>42485</v>
      </c>
      <c r="AI4" s="30">
        <f t="shared" si="15"/>
        <v>42492</v>
      </c>
      <c r="AJ4" s="30">
        <f t="shared" si="15"/>
        <v>42499</v>
      </c>
      <c r="AK4" s="30">
        <f t="shared" si="15"/>
        <v>42506</v>
      </c>
      <c r="AL4" s="30">
        <f t="shared" si="15"/>
        <v>42513</v>
      </c>
      <c r="AM4" s="30">
        <f t="shared" si="15"/>
        <v>42520</v>
      </c>
      <c r="AN4" s="30">
        <f t="shared" si="15"/>
        <v>42527</v>
      </c>
      <c r="AO4" s="30">
        <f t="shared" si="15"/>
        <v>42534</v>
      </c>
      <c r="AP4" s="30">
        <f t="shared" si="15"/>
        <v>42541</v>
      </c>
      <c r="AQ4" s="30">
        <f t="shared" si="15"/>
        <v>42548</v>
      </c>
      <c r="AR4" s="30">
        <f t="shared" si="15"/>
        <v>42555</v>
      </c>
      <c r="AS4" s="30">
        <f t="shared" si="15"/>
        <v>42562</v>
      </c>
      <c r="AT4" s="30">
        <f t="shared" si="15"/>
        <v>42569</v>
      </c>
      <c r="AU4" s="30">
        <f t="shared" si="15"/>
        <v>42576</v>
      </c>
      <c r="AV4" s="30">
        <f t="shared" si="15"/>
        <v>42583</v>
      </c>
      <c r="AW4" s="30">
        <f t="shared" si="15"/>
        <v>42590</v>
      </c>
      <c r="AX4" s="30">
        <f t="shared" si="15"/>
        <v>42597</v>
      </c>
      <c r="AY4" s="30">
        <f t="shared" si="15"/>
        <v>42604</v>
      </c>
      <c r="AZ4" s="30">
        <f t="shared" si="15"/>
        <v>42611</v>
      </c>
      <c r="BA4" s="30">
        <f t="shared" si="15"/>
        <v>42618</v>
      </c>
      <c r="BB4" s="30">
        <f t="shared" si="15"/>
        <v>42625</v>
      </c>
      <c r="BC4" s="30">
        <f t="shared" si="15"/>
        <v>42632</v>
      </c>
      <c r="BD4" s="30">
        <f t="shared" si="15"/>
        <v>42639</v>
      </c>
      <c r="BE4" s="30">
        <f t="shared" si="15"/>
        <v>42646</v>
      </c>
      <c r="BF4" s="117">
        <f t="shared" si="15"/>
        <v>42653</v>
      </c>
      <c r="BG4" s="30">
        <f t="shared" si="15"/>
        <v>42660</v>
      </c>
      <c r="BH4" s="30">
        <f t="shared" si="15"/>
        <v>42667</v>
      </c>
      <c r="BI4" s="30">
        <f t="shared" si="15"/>
        <v>42674</v>
      </c>
      <c r="BJ4" s="30">
        <f t="shared" si="15"/>
        <v>42681</v>
      </c>
      <c r="BK4" s="30">
        <f t="shared" si="15"/>
        <v>42688</v>
      </c>
      <c r="BL4" s="30">
        <f t="shared" si="15"/>
        <v>42695</v>
      </c>
      <c r="BM4" s="30">
        <f t="shared" si="15"/>
        <v>42702</v>
      </c>
      <c r="BN4" s="30">
        <f t="shared" si="15"/>
        <v>42709</v>
      </c>
      <c r="BO4" s="30">
        <f t="shared" si="15"/>
        <v>42716</v>
      </c>
      <c r="BP4" s="30">
        <f t="shared" si="15"/>
        <v>42723</v>
      </c>
      <c r="BQ4" s="30">
        <f t="shared" si="15"/>
        <v>42730</v>
      </c>
      <c r="BR4" s="30">
        <f t="shared" si="15"/>
        <v>42737</v>
      </c>
      <c r="BS4" s="30">
        <v>42378.0</v>
      </c>
      <c r="BT4" s="30">
        <v>42385.0</v>
      </c>
      <c r="BU4" s="30">
        <v>42392.0</v>
      </c>
      <c r="BV4" s="30">
        <v>42399.0</v>
      </c>
      <c r="BW4" s="30">
        <v>42406.0</v>
      </c>
      <c r="BX4" s="30">
        <v>42413.0</v>
      </c>
      <c r="BY4" s="30">
        <v>42420.0</v>
      </c>
      <c r="BZ4" s="30">
        <v>42427.0</v>
      </c>
      <c r="CA4" s="30">
        <v>42434.0</v>
      </c>
      <c r="CB4" s="30">
        <v>42441.0</v>
      </c>
      <c r="CC4" s="30">
        <v>42448.0</v>
      </c>
      <c r="CD4" s="30">
        <v>42455.0</v>
      </c>
      <c r="CE4" s="30"/>
      <c r="CF4" s="6" t="s">
        <v>101</v>
      </c>
      <c r="CG4" s="30"/>
      <c r="CH4" s="6" t="s">
        <v>102</v>
      </c>
      <c r="CI4" s="30"/>
      <c r="CJ4" s="6" t="s">
        <v>103</v>
      </c>
      <c r="CK4" s="30"/>
      <c r="CL4" s="30"/>
      <c r="CM4" s="30"/>
      <c r="CN4" s="30"/>
    </row>
    <row r="5" ht="15.75" customHeight="1">
      <c r="A5" s="6"/>
      <c r="B5" s="28"/>
      <c r="C5" s="29" t="s">
        <v>8</v>
      </c>
      <c r="D5" s="116">
        <f t="shared" ref="D5:BR5" si="16">D4+6</f>
        <v>42204</v>
      </c>
      <c r="E5" s="116">
        <f t="shared" si="16"/>
        <v>42211</v>
      </c>
      <c r="F5" s="116">
        <f t="shared" si="16"/>
        <v>42218</v>
      </c>
      <c r="G5" s="30">
        <f t="shared" si="16"/>
        <v>42225</v>
      </c>
      <c r="H5" s="117">
        <f t="shared" si="16"/>
        <v>42232</v>
      </c>
      <c r="I5" s="117">
        <f t="shared" si="16"/>
        <v>42239</v>
      </c>
      <c r="J5" s="117">
        <f t="shared" si="16"/>
        <v>42246</v>
      </c>
      <c r="K5" s="117">
        <f t="shared" si="16"/>
        <v>42253</v>
      </c>
      <c r="L5" s="117">
        <f t="shared" si="16"/>
        <v>42260</v>
      </c>
      <c r="M5" s="30">
        <f t="shared" si="16"/>
        <v>42267</v>
      </c>
      <c r="N5" s="30">
        <f t="shared" si="16"/>
        <v>42274</v>
      </c>
      <c r="O5" s="30">
        <f t="shared" si="16"/>
        <v>42281</v>
      </c>
      <c r="P5" s="30">
        <f t="shared" si="16"/>
        <v>42288</v>
      </c>
      <c r="Q5" s="30">
        <f t="shared" si="16"/>
        <v>42295</v>
      </c>
      <c r="R5" s="30">
        <f t="shared" si="16"/>
        <v>42302</v>
      </c>
      <c r="S5" s="30">
        <f t="shared" si="16"/>
        <v>42309</v>
      </c>
      <c r="T5" s="116">
        <f t="shared" si="16"/>
        <v>42393</v>
      </c>
      <c r="U5" s="118">
        <f t="shared" si="16"/>
        <v>42400</v>
      </c>
      <c r="V5" s="117">
        <f t="shared" si="16"/>
        <v>42407</v>
      </c>
      <c r="W5" s="117">
        <f t="shared" si="16"/>
        <v>42414</v>
      </c>
      <c r="X5" s="117">
        <f t="shared" si="16"/>
        <v>42421</v>
      </c>
      <c r="Y5" s="117">
        <f t="shared" si="16"/>
        <v>42428</v>
      </c>
      <c r="Z5" s="117">
        <f t="shared" si="16"/>
        <v>42435</v>
      </c>
      <c r="AA5" s="30">
        <f t="shared" si="16"/>
        <v>42442</v>
      </c>
      <c r="AB5" s="119">
        <f t="shared" si="16"/>
        <v>42449</v>
      </c>
      <c r="AC5" s="30">
        <f t="shared" si="16"/>
        <v>42456</v>
      </c>
      <c r="AD5" s="30">
        <f t="shared" si="16"/>
        <v>42463</v>
      </c>
      <c r="AE5" s="30">
        <f t="shared" si="16"/>
        <v>42470</v>
      </c>
      <c r="AF5" s="30">
        <f t="shared" si="16"/>
        <v>42477</v>
      </c>
      <c r="AG5" s="30">
        <f t="shared" si="16"/>
        <v>42484</v>
      </c>
      <c r="AH5" s="30">
        <f t="shared" si="16"/>
        <v>42491</v>
      </c>
      <c r="AI5" s="30">
        <f t="shared" si="16"/>
        <v>42498</v>
      </c>
      <c r="AJ5" s="30">
        <f t="shared" si="16"/>
        <v>42505</v>
      </c>
      <c r="AK5" s="30">
        <f t="shared" si="16"/>
        <v>42512</v>
      </c>
      <c r="AL5" s="30">
        <f t="shared" si="16"/>
        <v>42519</v>
      </c>
      <c r="AM5" s="30">
        <f t="shared" si="16"/>
        <v>42526</v>
      </c>
      <c r="AN5" s="30">
        <f t="shared" si="16"/>
        <v>42533</v>
      </c>
      <c r="AO5" s="30">
        <f t="shared" si="16"/>
        <v>42540</v>
      </c>
      <c r="AP5" s="30">
        <f t="shared" si="16"/>
        <v>42547</v>
      </c>
      <c r="AQ5" s="30">
        <f t="shared" si="16"/>
        <v>42554</v>
      </c>
      <c r="AR5" s="30">
        <f t="shared" si="16"/>
        <v>42561</v>
      </c>
      <c r="AS5" s="30">
        <f t="shared" si="16"/>
        <v>42568</v>
      </c>
      <c r="AT5" s="30">
        <f t="shared" si="16"/>
        <v>42575</v>
      </c>
      <c r="AU5" s="30">
        <f t="shared" si="16"/>
        <v>42582</v>
      </c>
      <c r="AV5" s="30">
        <f t="shared" si="16"/>
        <v>42589</v>
      </c>
      <c r="AW5" s="30">
        <f t="shared" si="16"/>
        <v>42596</v>
      </c>
      <c r="AX5" s="30">
        <f t="shared" si="16"/>
        <v>42603</v>
      </c>
      <c r="AY5" s="30">
        <f t="shared" si="16"/>
        <v>42610</v>
      </c>
      <c r="AZ5" s="30">
        <f t="shared" si="16"/>
        <v>42617</v>
      </c>
      <c r="BA5" s="30">
        <f t="shared" si="16"/>
        <v>42624</v>
      </c>
      <c r="BB5" s="30">
        <f t="shared" si="16"/>
        <v>42631</v>
      </c>
      <c r="BC5" s="30">
        <f t="shared" si="16"/>
        <v>42638</v>
      </c>
      <c r="BD5" s="30">
        <f t="shared" si="16"/>
        <v>42645</v>
      </c>
      <c r="BE5" s="30">
        <f t="shared" si="16"/>
        <v>42652</v>
      </c>
      <c r="BF5" s="117">
        <f t="shared" si="16"/>
        <v>42659</v>
      </c>
      <c r="BG5" s="30">
        <f t="shared" si="16"/>
        <v>42666</v>
      </c>
      <c r="BH5" s="30">
        <f t="shared" si="16"/>
        <v>42673</v>
      </c>
      <c r="BI5" s="30">
        <f t="shared" si="16"/>
        <v>42680</v>
      </c>
      <c r="BJ5" s="30">
        <f t="shared" si="16"/>
        <v>42687</v>
      </c>
      <c r="BK5" s="30">
        <f t="shared" si="16"/>
        <v>42694</v>
      </c>
      <c r="BL5" s="30">
        <f t="shared" si="16"/>
        <v>42701</v>
      </c>
      <c r="BM5" s="30">
        <f t="shared" si="16"/>
        <v>42708</v>
      </c>
      <c r="BN5" s="30">
        <f t="shared" si="16"/>
        <v>42715</v>
      </c>
      <c r="BO5" s="30">
        <f t="shared" si="16"/>
        <v>42722</v>
      </c>
      <c r="BP5" s="30">
        <f t="shared" si="16"/>
        <v>42729</v>
      </c>
      <c r="BQ5" s="30">
        <f t="shared" si="16"/>
        <v>42736</v>
      </c>
      <c r="BR5" s="30">
        <f t="shared" si="16"/>
        <v>42743</v>
      </c>
      <c r="BS5" s="30">
        <v>42384.0</v>
      </c>
      <c r="BT5" s="30">
        <v>42391.0</v>
      </c>
      <c r="BU5" s="30">
        <v>42398.0</v>
      </c>
      <c r="BV5" s="30">
        <v>42405.0</v>
      </c>
      <c r="BW5" s="30">
        <v>42412.0</v>
      </c>
      <c r="BX5" s="30">
        <v>42419.0</v>
      </c>
      <c r="BY5" s="30">
        <v>42426.0</v>
      </c>
      <c r="BZ5" s="30">
        <v>42434.0</v>
      </c>
      <c r="CA5" s="30">
        <v>42442.0</v>
      </c>
      <c r="CB5" s="30">
        <v>42447.0</v>
      </c>
      <c r="CC5" s="30">
        <v>42454.0</v>
      </c>
      <c r="CD5" s="30">
        <v>42461.0</v>
      </c>
      <c r="CE5" s="30"/>
      <c r="CF5" s="30"/>
      <c r="CG5" s="30"/>
      <c r="CH5" s="30"/>
      <c r="CI5" s="30"/>
      <c r="CJ5" s="30"/>
      <c r="CK5" s="30"/>
      <c r="CL5" s="30"/>
      <c r="CM5" s="30"/>
      <c r="CN5" s="30"/>
    </row>
    <row r="6" ht="15.75" customHeight="1">
      <c r="A6" s="6"/>
      <c r="B6" s="31" t="s">
        <v>9</v>
      </c>
      <c r="C6" s="32"/>
      <c r="D6" s="111"/>
      <c r="E6" s="111"/>
      <c r="F6" s="111"/>
      <c r="G6" s="6"/>
      <c r="H6" s="112"/>
      <c r="I6" s="112"/>
      <c r="J6" s="112"/>
      <c r="K6" s="112"/>
      <c r="L6" s="112"/>
      <c r="M6" s="6"/>
      <c r="N6" s="6"/>
      <c r="O6" s="6"/>
      <c r="P6" s="6"/>
      <c r="Q6" s="6"/>
      <c r="R6" s="6"/>
      <c r="S6" s="6"/>
      <c r="T6" s="111"/>
      <c r="U6" s="113"/>
      <c r="V6" s="112"/>
      <c r="W6" s="112"/>
      <c r="X6" s="112"/>
      <c r="Y6" s="112"/>
      <c r="Z6" s="112"/>
      <c r="AA6" s="6"/>
      <c r="AB6" s="114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112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30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ht="15.75" customHeight="1">
      <c r="A7" s="6"/>
      <c r="B7" s="6" t="s">
        <v>10</v>
      </c>
      <c r="C7" s="12"/>
      <c r="D7" s="120">
        <v>976.87</v>
      </c>
      <c r="E7" s="120">
        <v>5981.98</v>
      </c>
      <c r="F7" s="120" t="str">
        <f>E95</f>
        <v>#REF!</v>
      </c>
      <c r="G7" s="34">
        <v>1798.71</v>
      </c>
      <c r="H7" s="121">
        <v>8.68</v>
      </c>
      <c r="I7" s="121" t="str">
        <f t="shared" ref="I7:L7" si="17">H95</f>
        <v>#REF!</v>
      </c>
      <c r="J7" s="121" t="str">
        <f t="shared" si="17"/>
        <v>#REF!</v>
      </c>
      <c r="K7" s="121" t="str">
        <f t="shared" si="17"/>
        <v>#REF!</v>
      </c>
      <c r="L7" s="121" t="str">
        <f t="shared" si="17"/>
        <v>#REF!</v>
      </c>
      <c r="M7" s="34">
        <v>65.61</v>
      </c>
      <c r="N7" s="34" t="str">
        <f>M95</f>
        <v>#REF!</v>
      </c>
      <c r="O7" s="34">
        <v>3601.0</v>
      </c>
      <c r="P7" s="34">
        <v>3826.2</v>
      </c>
      <c r="Q7" s="34">
        <v>6561.64</v>
      </c>
      <c r="R7" s="34" t="str">
        <f t="shared" ref="R7:S7" si="18">Q95</f>
        <v>#REF!</v>
      </c>
      <c r="S7" s="34" t="str">
        <f t="shared" si="18"/>
        <v>#REF!</v>
      </c>
      <c r="T7" s="120">
        <v>-89.01</v>
      </c>
      <c r="U7" s="122">
        <f>T95</f>
        <v>-12306.68</v>
      </c>
      <c r="V7" s="121">
        <v>21272.0</v>
      </c>
      <c r="W7" s="121">
        <v>1895.15</v>
      </c>
      <c r="X7" s="121">
        <v>1906.72</v>
      </c>
      <c r="Y7" s="121" t="str">
        <f>X95</f>
        <v>#ERROR!</v>
      </c>
      <c r="Z7" s="121">
        <v>2978.03</v>
      </c>
      <c r="AA7" s="34">
        <v>3310.02</v>
      </c>
      <c r="AB7" s="123" t="str">
        <f>AA95</f>
        <v>#ERROR!</v>
      </c>
      <c r="AC7" s="34">
        <v>848.42</v>
      </c>
      <c r="AD7" s="34">
        <v>304.69</v>
      </c>
      <c r="AE7" s="34" t="str">
        <f>AD95</f>
        <v>#ERROR!</v>
      </c>
      <c r="AF7" s="34">
        <v>602.73</v>
      </c>
      <c r="AG7" s="34" t="str">
        <f>AF95</f>
        <v>#ERROR!</v>
      </c>
      <c r="AH7" s="34">
        <v>39570.91</v>
      </c>
      <c r="AI7" s="34">
        <v>28483.0</v>
      </c>
      <c r="AJ7" s="34">
        <v>27139.13</v>
      </c>
      <c r="AK7" s="34">
        <v>5530.39</v>
      </c>
      <c r="AL7" s="124">
        <f>8625.2+26.98</f>
        <v>8652.18</v>
      </c>
      <c r="AM7" s="34">
        <v>256.0</v>
      </c>
      <c r="AN7" s="34">
        <f>4567.31+229.82</f>
        <v>4797.13</v>
      </c>
      <c r="AO7" s="34" t="str">
        <f t="shared" ref="AO7:AS7" si="19">AN95</f>
        <v>#ERROR!</v>
      </c>
      <c r="AP7" s="34" t="str">
        <f t="shared" si="19"/>
        <v>#ERROR!</v>
      </c>
      <c r="AQ7" s="34" t="str">
        <f t="shared" si="19"/>
        <v>#ERROR!</v>
      </c>
      <c r="AR7" s="34" t="str">
        <f t="shared" si="19"/>
        <v>#ERROR!</v>
      </c>
      <c r="AS7" s="34" t="str">
        <f t="shared" si="19"/>
        <v>#ERROR!</v>
      </c>
      <c r="AT7" s="34">
        <v>911.76</v>
      </c>
      <c r="AU7" s="34" t="str">
        <f>AT95</f>
        <v>#ERROR!</v>
      </c>
      <c r="AV7" s="34">
        <v>4521.61</v>
      </c>
      <c r="AW7" s="34">
        <v>5428.22</v>
      </c>
      <c r="AX7" s="34">
        <v>0.0</v>
      </c>
      <c r="AY7" s="34">
        <v>13696.0</v>
      </c>
      <c r="AZ7" s="34">
        <f>3065+AZ25+AZ26+AZ28+AZ29+AZ30+AZ31</f>
        <v>9499.93</v>
      </c>
      <c r="BA7" s="34" t="str">
        <f t="shared" ref="BA7:BC7" si="20">AZ95</f>
        <v>#ERROR!</v>
      </c>
      <c r="BB7" s="34" t="str">
        <f t="shared" si="20"/>
        <v>#ERROR!</v>
      </c>
      <c r="BC7" s="34" t="str">
        <f t="shared" si="20"/>
        <v>#ERROR!</v>
      </c>
      <c r="BD7" s="34">
        <v>-25000.0</v>
      </c>
      <c r="BE7" s="34" t="str">
        <f t="shared" ref="BE7:BF7" si="21">BD95</f>
        <v>#ERROR!</v>
      </c>
      <c r="BF7" s="121" t="str">
        <f t="shared" si="21"/>
        <v>#ERROR!</v>
      </c>
      <c r="BG7" s="34">
        <f>-100000+10168.14</f>
        <v>-89831.86</v>
      </c>
      <c r="BH7" s="34" t="str">
        <f t="shared" ref="BH7:BJ7" si="22">BG95</f>
        <v>#ERROR!</v>
      </c>
      <c r="BI7" s="34" t="str">
        <f t="shared" si="22"/>
        <v>#ERROR!</v>
      </c>
      <c r="BJ7" s="34" t="str">
        <f t="shared" si="22"/>
        <v>#ERROR!</v>
      </c>
      <c r="BK7" s="125">
        <v>39824.36</v>
      </c>
      <c r="BL7" s="34" t="str">
        <f t="shared" ref="BL7:CD7" si="23">BK95</f>
        <v>#ERROR!</v>
      </c>
      <c r="BM7" s="34" t="str">
        <f t="shared" si="23"/>
        <v>#ERROR!</v>
      </c>
      <c r="BN7" s="34" t="str">
        <f t="shared" si="23"/>
        <v>#ERROR!</v>
      </c>
      <c r="BO7" s="34" t="str">
        <f t="shared" si="23"/>
        <v>#ERROR!</v>
      </c>
      <c r="BP7" s="34" t="str">
        <f t="shared" si="23"/>
        <v>#ERROR!</v>
      </c>
      <c r="BQ7" s="34" t="str">
        <f t="shared" si="23"/>
        <v>#ERROR!</v>
      </c>
      <c r="BR7" s="34" t="str">
        <f t="shared" si="23"/>
        <v>#ERROR!</v>
      </c>
      <c r="BS7" s="34" t="str">
        <f t="shared" si="23"/>
        <v>#ERROR!</v>
      </c>
      <c r="BT7" s="34" t="str">
        <f t="shared" si="23"/>
        <v>#ERROR!</v>
      </c>
      <c r="BU7" s="34" t="str">
        <f t="shared" si="23"/>
        <v>#ERROR!</v>
      </c>
      <c r="BV7" s="34" t="str">
        <f t="shared" si="23"/>
        <v>#ERROR!</v>
      </c>
      <c r="BW7" s="34" t="str">
        <f t="shared" si="23"/>
        <v>#ERROR!</v>
      </c>
      <c r="BX7" s="34" t="str">
        <f t="shared" si="23"/>
        <v>#ERROR!</v>
      </c>
      <c r="BY7" s="34" t="str">
        <f t="shared" si="23"/>
        <v>#ERROR!</v>
      </c>
      <c r="BZ7" s="34" t="str">
        <f t="shared" si="23"/>
        <v>#ERROR!</v>
      </c>
      <c r="CA7" s="34" t="str">
        <f t="shared" si="23"/>
        <v>#ERROR!</v>
      </c>
      <c r="CB7" s="34" t="str">
        <f t="shared" si="23"/>
        <v>#ERROR!</v>
      </c>
      <c r="CC7" s="34" t="str">
        <f t="shared" si="23"/>
        <v>#ERROR!</v>
      </c>
      <c r="CD7" s="34" t="str">
        <f t="shared" si="23"/>
        <v>#ERROR!</v>
      </c>
      <c r="CF7" s="34" t="str">
        <f>CD95</f>
        <v>#ERROR!</v>
      </c>
      <c r="CH7" s="34" t="str">
        <f>CF95</f>
        <v>#ERROR!</v>
      </c>
      <c r="CJ7" s="34" t="str">
        <f>CH95</f>
        <v>#ERROR!</v>
      </c>
      <c r="CK7" s="34"/>
      <c r="CL7" s="34"/>
      <c r="CM7" s="34"/>
      <c r="CN7" s="34"/>
    </row>
    <row r="8" ht="15.75" customHeight="1">
      <c r="A8" s="6"/>
      <c r="B8" s="6" t="s">
        <v>11</v>
      </c>
      <c r="C8" s="12"/>
      <c r="D8" s="126"/>
      <c r="E8" s="126"/>
      <c r="F8" s="126"/>
      <c r="G8" s="60"/>
      <c r="H8" s="127"/>
      <c r="I8" s="127"/>
      <c r="J8" s="127"/>
      <c r="K8" s="127"/>
      <c r="L8" s="128"/>
      <c r="M8" s="6"/>
      <c r="N8" s="6"/>
      <c r="O8" s="6"/>
      <c r="P8" s="6"/>
      <c r="Q8" s="6"/>
      <c r="R8" s="6"/>
      <c r="S8" s="6"/>
      <c r="T8" s="111"/>
      <c r="U8" s="113"/>
      <c r="V8" s="112"/>
      <c r="W8" s="112"/>
      <c r="X8" s="112"/>
      <c r="Y8" s="112"/>
      <c r="Z8" s="112"/>
      <c r="AA8" s="6"/>
      <c r="AB8" s="114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112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</row>
    <row r="9" ht="15.75" customHeight="1">
      <c r="A9" s="6"/>
      <c r="B9" s="6" t="s">
        <v>13</v>
      </c>
      <c r="C9" s="12"/>
      <c r="D9" s="126"/>
      <c r="E9" s="126"/>
      <c r="F9" s="126"/>
      <c r="G9" s="60"/>
      <c r="H9" s="127"/>
      <c r="I9" s="127"/>
      <c r="J9" s="127"/>
      <c r="K9" s="127"/>
      <c r="L9" s="127"/>
      <c r="M9" s="42"/>
      <c r="N9" s="42"/>
      <c r="O9" s="42"/>
      <c r="P9" s="42"/>
      <c r="Q9" s="42"/>
      <c r="R9" s="42"/>
      <c r="S9" s="42"/>
      <c r="T9" s="129"/>
      <c r="U9" s="130"/>
      <c r="V9" s="131"/>
      <c r="W9" s="131" t="str">
        <f>Pipeline!#REF!</f>
        <v>#ERROR!</v>
      </c>
      <c r="X9" s="131" t="str">
        <f>Pipeline!#REF!</f>
        <v>#ERROR!</v>
      </c>
      <c r="Y9" s="131" t="str">
        <f>Pipeline!#REF!</f>
        <v>#ERROR!</v>
      </c>
      <c r="Z9" s="131" t="str">
        <f>Pipeline!#REF!</f>
        <v>#ERROR!</v>
      </c>
      <c r="AA9" s="42" t="str">
        <f>Pipeline!#REF!</f>
        <v>#ERROR!</v>
      </c>
      <c r="AB9" s="132" t="str">
        <f>Pipeline!#REF!</f>
        <v>#ERROR!</v>
      </c>
      <c r="AC9" s="42" t="str">
        <f>Pipeline!#REF!</f>
        <v>#ERROR!</v>
      </c>
      <c r="AD9" s="42" t="str">
        <f>Pipeline!#REF!</f>
        <v>#ERROR!</v>
      </c>
      <c r="AE9" s="42" t="str">
        <f>Pipeline!#REF!</f>
        <v>#ERROR!</v>
      </c>
      <c r="AF9" s="42" t="str">
        <f>Pipeline!#REF!</f>
        <v>#ERROR!</v>
      </c>
      <c r="AG9" s="42" t="str">
        <f>Pipeline!#REF!</f>
        <v>#ERROR!</v>
      </c>
      <c r="AH9" s="42" t="str">
        <f>Pipeline!#REF!</f>
        <v>#ERROR!</v>
      </c>
      <c r="AI9" s="133" t="str">
        <f>Pipeline!#REF!</f>
        <v>#ERROR!</v>
      </c>
      <c r="AJ9" s="42" t="str">
        <f>Pipeline!#REF!</f>
        <v>#ERROR!</v>
      </c>
      <c r="AK9" s="42" t="str">
        <f>Pipeline!#REF!</f>
        <v>#ERROR!</v>
      </c>
      <c r="AL9" s="42" t="str">
        <f>Pipeline!#REF!</f>
        <v>#ERROR!</v>
      </c>
      <c r="AM9" s="42" t="str">
        <f>Pipeline!#REF!</f>
        <v>#ERROR!</v>
      </c>
      <c r="AN9" s="134" t="str">
        <f>Pipeline!#REF!</f>
        <v>#ERROR!</v>
      </c>
      <c r="AO9" s="42" t="str">
        <f>Pipeline!#REF!</f>
        <v>#ERROR!</v>
      </c>
      <c r="AP9" s="42" t="str">
        <f>Pipeline!#REF!</f>
        <v>#ERROR!</v>
      </c>
      <c r="AQ9" s="42" t="str">
        <f>Pipeline!#REF!</f>
        <v>#ERROR!</v>
      </c>
      <c r="AR9" s="42" t="str">
        <f>Pipeline!#REF!</f>
        <v>#ERROR!</v>
      </c>
      <c r="AS9" s="42" t="str">
        <f>Pipeline!#REF!</f>
        <v>#ERROR!</v>
      </c>
      <c r="AT9" s="42" t="str">
        <f>Pipeline!#REF!</f>
        <v>#ERROR!</v>
      </c>
      <c r="AU9" s="42" t="str">
        <f>Pipeline!#REF!</f>
        <v>#ERROR!</v>
      </c>
      <c r="AV9" s="42" t="str">
        <f>Pipeline!#REF!</f>
        <v>#ERROR!</v>
      </c>
      <c r="AW9" s="42" t="str">
        <f>Pipeline!#REF!</f>
        <v>#ERROR!</v>
      </c>
      <c r="AX9" s="42" t="str">
        <f>Pipeline!#REF!</f>
        <v>#ERROR!</v>
      </c>
      <c r="AY9" s="42" t="str">
        <f>Pipeline!#REF!</f>
        <v>#ERROR!</v>
      </c>
      <c r="AZ9" s="42" t="str">
        <f>Pipeline!#REF!</f>
        <v>#ERROR!</v>
      </c>
      <c r="BA9" s="42" t="str">
        <f>Pipeline!#REF!</f>
        <v>#ERROR!</v>
      </c>
      <c r="BB9" s="42" t="str">
        <f>Pipeline!#REF!</f>
        <v>#ERROR!</v>
      </c>
      <c r="BC9" s="42" t="str">
        <f>Pipeline!#REF!</f>
        <v>#ERROR!</v>
      </c>
      <c r="BD9" s="42" t="str">
        <f>Pipeline!#REF!</f>
        <v>#ERROR!</v>
      </c>
      <c r="BE9" s="42" t="str">
        <f>Pipeline!#REF!</f>
        <v>#ERROR!</v>
      </c>
      <c r="BF9" s="131" t="str">
        <f>Pipeline!#REF!</f>
        <v>#ERROR!</v>
      </c>
      <c r="BG9" s="42" t="str">
        <f>Pipeline!#REF!</f>
        <v>#ERROR!</v>
      </c>
      <c r="BH9" s="42" t="str">
        <f>Pipeline!#REF!</f>
        <v>#ERROR!</v>
      </c>
      <c r="BI9" s="42" t="str">
        <f>Pipeline!#REF!</f>
        <v>#ERROR!</v>
      </c>
      <c r="BJ9" s="42" t="str">
        <f>Pipeline!#REF!</f>
        <v>#ERROR!</v>
      </c>
      <c r="BK9" s="42" t="str">
        <f>Pipeline!#REF!</f>
        <v>#ERROR!</v>
      </c>
      <c r="BL9" s="42" t="str">
        <f>Pipeline!#REF!</f>
        <v>#ERROR!</v>
      </c>
      <c r="BM9" s="42" t="str">
        <f>Pipeline!#REF!</f>
        <v>#ERROR!</v>
      </c>
      <c r="BN9" s="42" t="str">
        <f>Pipeline!#REF!</f>
        <v>#ERROR!</v>
      </c>
      <c r="BO9" s="42" t="str">
        <f>Pipeline!#REF!</f>
        <v>#ERROR!</v>
      </c>
      <c r="BP9" s="42" t="str">
        <f>Pipeline!#REF!</f>
        <v>#ERROR!</v>
      </c>
      <c r="BQ9" s="42" t="str">
        <f>Pipeline!#REF!</f>
        <v>#ERROR!</v>
      </c>
      <c r="BR9" s="42">
        <f>Pipeline!K24</f>
        <v>0</v>
      </c>
      <c r="BS9" s="42">
        <f>Pipeline!L24</f>
        <v>0</v>
      </c>
      <c r="BT9" s="42">
        <f>Pipeline!M24</f>
        <v>0</v>
      </c>
      <c r="BU9" s="42">
        <f>Pipeline!N24</f>
        <v>0</v>
      </c>
      <c r="BV9" s="42">
        <f>Pipeline!O24</f>
        <v>0</v>
      </c>
      <c r="BW9" s="42">
        <f>Pipeline!P24</f>
        <v>0</v>
      </c>
      <c r="BX9" s="42">
        <f>Pipeline!Q24</f>
        <v>0</v>
      </c>
      <c r="BY9" s="42">
        <f>Pipeline!R24</f>
        <v>0</v>
      </c>
      <c r="BZ9" s="42">
        <f>Pipeline!S24</f>
        <v>0</v>
      </c>
      <c r="CA9" s="42">
        <f>Pipeline!T24</f>
        <v>0</v>
      </c>
      <c r="CB9" s="42">
        <f>Pipeline!U24</f>
        <v>0</v>
      </c>
      <c r="CC9" s="42">
        <f>Pipeline!V24</f>
        <v>0</v>
      </c>
      <c r="CD9" s="42">
        <f>Pipeline!W24</f>
        <v>0</v>
      </c>
      <c r="CE9" s="42"/>
      <c r="CF9" s="42">
        <f>SUM(Pipeline!X24:AA24)</f>
        <v>0</v>
      </c>
      <c r="CG9" s="42"/>
      <c r="CH9" s="42">
        <f>SUM(Pipeline!AB24:AF24)</f>
        <v>0</v>
      </c>
      <c r="CI9" s="42"/>
      <c r="CJ9" s="42">
        <f>SUM(Pipeline!AG24:AJ24)</f>
        <v>0</v>
      </c>
      <c r="CK9" s="42"/>
      <c r="CL9" s="42"/>
      <c r="CM9" s="42"/>
      <c r="CN9" s="42"/>
    </row>
    <row r="10" ht="15.75" hidden="1" customHeight="1">
      <c r="A10" s="77"/>
      <c r="B10" s="135" t="s">
        <v>104</v>
      </c>
      <c r="C10" s="136"/>
      <c r="D10" s="137"/>
      <c r="E10" s="137"/>
      <c r="F10" s="77"/>
      <c r="G10" s="77"/>
      <c r="H10" s="137"/>
      <c r="I10" s="137">
        <v>505.0</v>
      </c>
      <c r="J10" s="137"/>
      <c r="K10" s="137">
        <v>505.0</v>
      </c>
      <c r="L10" s="137"/>
      <c r="M10" s="81"/>
      <c r="N10" s="81"/>
      <c r="O10" s="81">
        <v>505.0</v>
      </c>
      <c r="P10" s="81"/>
      <c r="Q10" s="81"/>
      <c r="R10" s="81"/>
      <c r="S10" s="81">
        <v>505.0</v>
      </c>
      <c r="T10" s="129">
        <v>517.5</v>
      </c>
      <c r="U10" s="130"/>
      <c r="V10" s="131"/>
      <c r="W10" s="131"/>
      <c r="X10" s="138">
        <v>517.5</v>
      </c>
      <c r="Y10" s="112"/>
      <c r="Z10" s="139"/>
      <c r="AA10" s="81"/>
      <c r="AB10" s="132"/>
      <c r="AC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>
        <v>1000.0</v>
      </c>
      <c r="AW10" s="81"/>
      <c r="AX10" s="81"/>
      <c r="AY10" s="81"/>
      <c r="AZ10" s="81"/>
      <c r="BA10" s="81"/>
      <c r="BB10" s="81">
        <v>6000.0</v>
      </c>
      <c r="BC10" s="81"/>
      <c r="BD10" s="81"/>
      <c r="BE10" s="81"/>
      <c r="BF10" s="13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</row>
    <row r="11" ht="15.75" hidden="1" customHeight="1">
      <c r="A11" s="77"/>
      <c r="B11" s="135" t="s">
        <v>105</v>
      </c>
      <c r="C11" s="136"/>
      <c r="D11" s="137"/>
      <c r="E11" s="137"/>
      <c r="F11" s="77"/>
      <c r="G11" s="77"/>
      <c r="H11" s="137"/>
      <c r="I11" s="137"/>
      <c r="J11" s="137"/>
      <c r="K11" s="137"/>
      <c r="L11" s="137"/>
      <c r="M11" s="81"/>
      <c r="N11" s="81"/>
      <c r="O11" s="81"/>
      <c r="P11" s="81"/>
      <c r="Q11" s="81"/>
      <c r="R11" s="81"/>
      <c r="S11" s="81"/>
      <c r="T11" s="129"/>
      <c r="U11" s="130"/>
      <c r="V11" s="131"/>
      <c r="W11" s="131"/>
      <c r="X11" s="131"/>
      <c r="Y11" s="131"/>
      <c r="Z11" s="131"/>
      <c r="AA11" s="81"/>
      <c r="AB11" s="132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13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</row>
    <row r="12" ht="15.75" customHeight="1">
      <c r="A12" s="77"/>
      <c r="B12" s="135" t="s">
        <v>106</v>
      </c>
      <c r="C12" s="136"/>
      <c r="D12" s="137"/>
      <c r="E12" s="137"/>
      <c r="F12" s="77"/>
      <c r="G12" s="77"/>
      <c r="H12" s="137"/>
      <c r="I12" s="137"/>
      <c r="J12" s="137"/>
      <c r="K12" s="137"/>
      <c r="L12" s="137"/>
      <c r="M12" s="81"/>
      <c r="N12" s="81"/>
      <c r="O12" s="81"/>
      <c r="P12" s="81"/>
      <c r="Q12" s="81">
        <v>350.0</v>
      </c>
      <c r="R12" s="81"/>
      <c r="S12" s="81"/>
      <c r="T12" s="129"/>
      <c r="U12" s="130">
        <v>11150.0</v>
      </c>
      <c r="V12" s="131">
        <v>-11150.0</v>
      </c>
      <c r="W12" s="131"/>
      <c r="X12" s="131"/>
      <c r="Y12" s="131"/>
      <c r="Z12" s="131"/>
      <c r="AA12" s="81"/>
      <c r="AB12" s="132"/>
      <c r="AC12" s="81"/>
      <c r="AD12" s="81"/>
      <c r="AE12" s="81"/>
      <c r="AF12" s="81"/>
      <c r="AG12" s="81"/>
      <c r="AH12" s="81">
        <v>258.75</v>
      </c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>
        <v>250.0</v>
      </c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3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</row>
    <row r="13" ht="15.75" customHeight="1">
      <c r="A13" s="77"/>
      <c r="B13" s="135" t="s">
        <v>107</v>
      </c>
      <c r="C13" s="136"/>
      <c r="D13" s="137"/>
      <c r="E13" s="137"/>
      <c r="F13" s="137"/>
      <c r="G13" s="137"/>
      <c r="H13" s="137"/>
      <c r="I13" s="137"/>
      <c r="J13" s="137"/>
      <c r="K13" s="137"/>
      <c r="L13" s="137"/>
      <c r="M13" s="81"/>
      <c r="N13" s="81"/>
      <c r="O13" s="81"/>
      <c r="P13" s="81"/>
      <c r="Q13" s="81"/>
      <c r="R13" s="81"/>
      <c r="S13" s="81"/>
      <c r="T13" s="129"/>
      <c r="U13" s="130"/>
      <c r="V13" s="131"/>
      <c r="W13" s="131">
        <v>190.0</v>
      </c>
      <c r="X13" s="131"/>
      <c r="Y13" s="131"/>
      <c r="Z13" s="131"/>
      <c r="AA13" s="81"/>
      <c r="AB13" s="132"/>
      <c r="AC13" s="81"/>
      <c r="AD13" s="81"/>
      <c r="AE13" s="81"/>
      <c r="AF13" s="81"/>
      <c r="AG13" s="81"/>
      <c r="AH13" s="81"/>
      <c r="AI13" s="81"/>
      <c r="AJ13" s="81"/>
      <c r="AK13" s="81"/>
      <c r="AL13" s="81">
        <v>1637.43</v>
      </c>
      <c r="AM13" s="81"/>
      <c r="AN13" s="81"/>
      <c r="AO13" s="81">
        <v>-20000.0</v>
      </c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13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</row>
    <row r="14" ht="15.75" customHeight="1">
      <c r="A14" s="6"/>
      <c r="B14" s="47" t="s">
        <v>75</v>
      </c>
      <c r="C14" s="48"/>
      <c r="D14" s="126"/>
      <c r="E14" s="126"/>
      <c r="F14" s="126"/>
      <c r="G14" s="60"/>
      <c r="H14" s="127"/>
      <c r="I14" s="127"/>
      <c r="J14" s="127"/>
      <c r="K14" s="127"/>
      <c r="L14" s="127"/>
      <c r="M14" s="42"/>
      <c r="N14" s="42"/>
      <c r="O14" s="42"/>
      <c r="P14" s="42"/>
      <c r="Q14" s="42"/>
      <c r="R14" s="42"/>
      <c r="S14" s="42"/>
      <c r="T14" s="129"/>
      <c r="U14" s="130"/>
      <c r="V14" s="131"/>
      <c r="W14" s="131"/>
      <c r="X14" s="131"/>
      <c r="Y14" s="131"/>
      <c r="Z14" s="131"/>
      <c r="AA14" s="42"/>
      <c r="AB14" s="13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>
        <v>20.78</v>
      </c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131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</row>
    <row r="15" ht="15.75" customHeight="1">
      <c r="A15" s="6"/>
      <c r="B15" s="47" t="s">
        <v>23</v>
      </c>
      <c r="C15" s="48"/>
      <c r="D15" s="140"/>
      <c r="E15" s="140"/>
      <c r="F15" s="140"/>
      <c r="G15" s="141"/>
      <c r="H15" s="50"/>
      <c r="I15" s="50"/>
      <c r="J15" s="50"/>
      <c r="K15" s="50"/>
      <c r="L15" s="50"/>
      <c r="M15" s="141"/>
      <c r="N15" s="141"/>
      <c r="O15" s="141"/>
      <c r="P15" s="141"/>
      <c r="Q15" s="141"/>
      <c r="R15" s="141"/>
      <c r="S15" s="141"/>
      <c r="T15" s="140"/>
      <c r="U15" s="142"/>
      <c r="V15" s="50"/>
      <c r="W15" s="50"/>
      <c r="X15" s="50"/>
      <c r="Y15" s="50"/>
      <c r="Z15" s="50"/>
      <c r="AA15" s="50"/>
      <c r="AB15" s="143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>
        <v>30000.0</v>
      </c>
      <c r="BN15" s="50"/>
      <c r="BO15" s="196">
        <v>-30000.0</v>
      </c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</row>
    <row r="16" ht="15.75" customHeight="1">
      <c r="A16" s="6"/>
      <c r="B16" s="47" t="s">
        <v>24</v>
      </c>
      <c r="C16" s="48"/>
      <c r="D16" s="140">
        <f t="shared" ref="D16:U16" si="24">SUM(D10:D14)</f>
        <v>0</v>
      </c>
      <c r="E16" s="140">
        <f t="shared" si="24"/>
        <v>0</v>
      </c>
      <c r="F16" s="140">
        <f t="shared" si="24"/>
        <v>0</v>
      </c>
      <c r="G16" s="141">
        <f t="shared" si="24"/>
        <v>0</v>
      </c>
      <c r="H16" s="50">
        <f t="shared" si="24"/>
        <v>0</v>
      </c>
      <c r="I16" s="50">
        <f t="shared" si="24"/>
        <v>505</v>
      </c>
      <c r="J16" s="50">
        <f t="shared" si="24"/>
        <v>0</v>
      </c>
      <c r="K16" s="50">
        <f t="shared" si="24"/>
        <v>505</v>
      </c>
      <c r="L16" s="50">
        <f t="shared" si="24"/>
        <v>0</v>
      </c>
      <c r="M16" s="141">
        <f t="shared" si="24"/>
        <v>0</v>
      </c>
      <c r="N16" s="141">
        <f t="shared" si="24"/>
        <v>0</v>
      </c>
      <c r="O16" s="141">
        <f t="shared" si="24"/>
        <v>505</v>
      </c>
      <c r="P16" s="141">
        <f t="shared" si="24"/>
        <v>0</v>
      </c>
      <c r="Q16" s="141">
        <f t="shared" si="24"/>
        <v>350</v>
      </c>
      <c r="R16" s="141">
        <f t="shared" si="24"/>
        <v>0</v>
      </c>
      <c r="S16" s="141">
        <f t="shared" si="24"/>
        <v>505</v>
      </c>
      <c r="T16" s="140">
        <f t="shared" si="24"/>
        <v>517.5</v>
      </c>
      <c r="U16" s="142">
        <f t="shared" si="24"/>
        <v>11150</v>
      </c>
      <c r="V16" s="50">
        <f t="shared" ref="V16:CD16" si="25">SUM(V9:V14)</f>
        <v>-11150</v>
      </c>
      <c r="W16" s="50" t="str">
        <f t="shared" si="25"/>
        <v>#ERROR!</v>
      </c>
      <c r="X16" s="50" t="str">
        <f t="shared" si="25"/>
        <v>#ERROR!</v>
      </c>
      <c r="Y16" s="50" t="str">
        <f t="shared" si="25"/>
        <v>#ERROR!</v>
      </c>
      <c r="Z16" s="50" t="str">
        <f t="shared" si="25"/>
        <v>#ERROR!</v>
      </c>
      <c r="AA16" s="50" t="str">
        <f t="shared" si="25"/>
        <v>#ERROR!</v>
      </c>
      <c r="AB16" s="143" t="str">
        <f t="shared" si="25"/>
        <v>#ERROR!</v>
      </c>
      <c r="AC16" s="50" t="str">
        <f t="shared" si="25"/>
        <v>#ERROR!</v>
      </c>
      <c r="AD16" s="50" t="str">
        <f t="shared" si="25"/>
        <v>#ERROR!</v>
      </c>
      <c r="AE16" s="50" t="str">
        <f t="shared" si="25"/>
        <v>#ERROR!</v>
      </c>
      <c r="AF16" s="50" t="str">
        <f t="shared" si="25"/>
        <v>#ERROR!</v>
      </c>
      <c r="AG16" s="50" t="str">
        <f t="shared" si="25"/>
        <v>#ERROR!</v>
      </c>
      <c r="AH16" s="50" t="str">
        <f t="shared" si="25"/>
        <v>#ERROR!</v>
      </c>
      <c r="AI16" s="50" t="str">
        <f t="shared" si="25"/>
        <v>#ERROR!</v>
      </c>
      <c r="AJ16" s="50" t="str">
        <f t="shared" si="25"/>
        <v>#ERROR!</v>
      </c>
      <c r="AK16" s="50" t="str">
        <f t="shared" si="25"/>
        <v>#ERROR!</v>
      </c>
      <c r="AL16" s="50" t="str">
        <f t="shared" si="25"/>
        <v>#ERROR!</v>
      </c>
      <c r="AM16" s="50" t="str">
        <f t="shared" si="25"/>
        <v>#ERROR!</v>
      </c>
      <c r="AN16" s="50" t="str">
        <f t="shared" si="25"/>
        <v>#ERROR!</v>
      </c>
      <c r="AO16" s="50" t="str">
        <f t="shared" si="25"/>
        <v>#ERROR!</v>
      </c>
      <c r="AP16" s="50" t="str">
        <f t="shared" si="25"/>
        <v>#ERROR!</v>
      </c>
      <c r="AQ16" s="50" t="str">
        <f t="shared" si="25"/>
        <v>#ERROR!</v>
      </c>
      <c r="AR16" s="50" t="str">
        <f t="shared" si="25"/>
        <v>#ERROR!</v>
      </c>
      <c r="AS16" s="50" t="str">
        <f t="shared" si="25"/>
        <v>#ERROR!</v>
      </c>
      <c r="AT16" s="50" t="str">
        <f t="shared" si="25"/>
        <v>#ERROR!</v>
      </c>
      <c r="AU16" s="50" t="str">
        <f t="shared" si="25"/>
        <v>#ERROR!</v>
      </c>
      <c r="AV16" s="50" t="str">
        <f t="shared" si="25"/>
        <v>#ERROR!</v>
      </c>
      <c r="AW16" s="50" t="str">
        <f t="shared" si="25"/>
        <v>#ERROR!</v>
      </c>
      <c r="AX16" s="50" t="str">
        <f t="shared" si="25"/>
        <v>#ERROR!</v>
      </c>
      <c r="AY16" s="50" t="str">
        <f t="shared" si="25"/>
        <v>#ERROR!</v>
      </c>
      <c r="AZ16" s="50" t="str">
        <f t="shared" si="25"/>
        <v>#ERROR!</v>
      </c>
      <c r="BA16" s="50" t="str">
        <f t="shared" si="25"/>
        <v>#ERROR!</v>
      </c>
      <c r="BB16" s="50" t="str">
        <f t="shared" si="25"/>
        <v>#ERROR!</v>
      </c>
      <c r="BC16" s="50" t="str">
        <f t="shared" si="25"/>
        <v>#ERROR!</v>
      </c>
      <c r="BD16" s="50" t="str">
        <f t="shared" si="25"/>
        <v>#ERROR!</v>
      </c>
      <c r="BE16" s="50" t="str">
        <f t="shared" si="25"/>
        <v>#ERROR!</v>
      </c>
      <c r="BF16" s="50" t="str">
        <f t="shared" si="25"/>
        <v>#ERROR!</v>
      </c>
      <c r="BG16" s="50" t="str">
        <f t="shared" si="25"/>
        <v>#ERROR!</v>
      </c>
      <c r="BH16" s="50" t="str">
        <f t="shared" si="25"/>
        <v>#ERROR!</v>
      </c>
      <c r="BI16" s="50" t="str">
        <f t="shared" si="25"/>
        <v>#ERROR!</v>
      </c>
      <c r="BJ16" s="50" t="str">
        <f t="shared" si="25"/>
        <v>#ERROR!</v>
      </c>
      <c r="BK16" s="50" t="str">
        <f t="shared" si="25"/>
        <v>#ERROR!</v>
      </c>
      <c r="BL16" s="50" t="str">
        <f t="shared" si="25"/>
        <v>#ERROR!</v>
      </c>
      <c r="BM16" s="50" t="str">
        <f t="shared" si="25"/>
        <v>#ERROR!</v>
      </c>
      <c r="BN16" s="50" t="str">
        <f t="shared" si="25"/>
        <v>#ERROR!</v>
      </c>
      <c r="BO16" s="50" t="str">
        <f t="shared" si="25"/>
        <v>#ERROR!</v>
      </c>
      <c r="BP16" s="50" t="str">
        <f t="shared" si="25"/>
        <v>#ERROR!</v>
      </c>
      <c r="BQ16" s="50" t="str">
        <f t="shared" si="25"/>
        <v>#ERROR!</v>
      </c>
      <c r="BR16" s="50">
        <f t="shared" si="25"/>
        <v>0</v>
      </c>
      <c r="BS16" s="50">
        <f t="shared" si="25"/>
        <v>0</v>
      </c>
      <c r="BT16" s="50">
        <f t="shared" si="25"/>
        <v>0</v>
      </c>
      <c r="BU16" s="50">
        <f t="shared" si="25"/>
        <v>0</v>
      </c>
      <c r="BV16" s="50">
        <f t="shared" si="25"/>
        <v>0</v>
      </c>
      <c r="BW16" s="50">
        <f t="shared" si="25"/>
        <v>0</v>
      </c>
      <c r="BX16" s="50">
        <f t="shared" si="25"/>
        <v>0</v>
      </c>
      <c r="BY16" s="50">
        <f t="shared" si="25"/>
        <v>0</v>
      </c>
      <c r="BZ16" s="50">
        <f t="shared" si="25"/>
        <v>0</v>
      </c>
      <c r="CA16" s="50">
        <f t="shared" si="25"/>
        <v>0</v>
      </c>
      <c r="CB16" s="50">
        <f t="shared" si="25"/>
        <v>0</v>
      </c>
      <c r="CC16" s="50">
        <f t="shared" si="25"/>
        <v>0</v>
      </c>
      <c r="CD16" s="50">
        <f t="shared" si="25"/>
        <v>0</v>
      </c>
      <c r="CE16" s="50"/>
      <c r="CF16" s="50">
        <f>SUM(CF9:CF14)</f>
        <v>0</v>
      </c>
      <c r="CG16" s="50"/>
      <c r="CH16" s="50">
        <f>SUM(CH9:CH14)</f>
        <v>0</v>
      </c>
      <c r="CI16" s="50"/>
      <c r="CJ16" s="50">
        <f>SUM(CJ9:CJ14)</f>
        <v>0</v>
      </c>
      <c r="CK16" s="50"/>
      <c r="CL16" s="50"/>
      <c r="CM16" s="50"/>
      <c r="CN16" s="50"/>
    </row>
    <row r="17" ht="15.75" customHeight="1">
      <c r="A17" s="6"/>
      <c r="B17" s="6"/>
      <c r="C17" s="12"/>
      <c r="D17" s="126"/>
      <c r="E17" s="126"/>
      <c r="F17" s="126"/>
      <c r="G17" s="60"/>
      <c r="H17" s="127"/>
      <c r="I17" s="127"/>
      <c r="J17" s="127"/>
      <c r="K17" s="127"/>
      <c r="L17" s="127"/>
      <c r="M17" s="60"/>
      <c r="N17" s="60"/>
      <c r="O17" s="60"/>
      <c r="P17" s="60"/>
      <c r="Q17" s="60"/>
      <c r="R17" s="60"/>
      <c r="S17" s="60"/>
      <c r="T17" s="126"/>
      <c r="U17" s="145"/>
      <c r="V17" s="127"/>
      <c r="W17" s="127"/>
      <c r="X17" s="127"/>
      <c r="Y17" s="127"/>
      <c r="Z17" s="127"/>
      <c r="AA17" s="60"/>
      <c r="AB17" s="146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127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</row>
    <row r="18" ht="15.75" customHeight="1">
      <c r="A18" s="6"/>
      <c r="B18" s="6" t="s">
        <v>27</v>
      </c>
      <c r="C18" s="12"/>
      <c r="D18" s="120">
        <f t="shared" ref="D18:BL18" si="26">D7+D16</f>
        <v>976.87</v>
      </c>
      <c r="E18" s="120">
        <f t="shared" si="26"/>
        <v>5981.98</v>
      </c>
      <c r="F18" s="120" t="str">
        <f t="shared" si="26"/>
        <v>#REF!</v>
      </c>
      <c r="G18" s="68">
        <f t="shared" si="26"/>
        <v>1798.71</v>
      </c>
      <c r="H18" s="121">
        <f t="shared" si="26"/>
        <v>8.68</v>
      </c>
      <c r="I18" s="121" t="str">
        <f t="shared" si="26"/>
        <v>#REF!</v>
      </c>
      <c r="J18" s="121" t="str">
        <f t="shared" si="26"/>
        <v>#REF!</v>
      </c>
      <c r="K18" s="121" t="str">
        <f t="shared" si="26"/>
        <v>#REF!</v>
      </c>
      <c r="L18" s="121" t="str">
        <f t="shared" si="26"/>
        <v>#REF!</v>
      </c>
      <c r="M18" s="68">
        <f t="shared" si="26"/>
        <v>65.61</v>
      </c>
      <c r="N18" s="68" t="str">
        <f t="shared" si="26"/>
        <v>#REF!</v>
      </c>
      <c r="O18" s="68">
        <f t="shared" si="26"/>
        <v>4106</v>
      </c>
      <c r="P18" s="68">
        <f t="shared" si="26"/>
        <v>3826.2</v>
      </c>
      <c r="Q18" s="68">
        <f t="shared" si="26"/>
        <v>6911.64</v>
      </c>
      <c r="R18" s="68" t="str">
        <f t="shared" si="26"/>
        <v>#REF!</v>
      </c>
      <c r="S18" s="68" t="str">
        <f t="shared" si="26"/>
        <v>#REF!</v>
      </c>
      <c r="T18" s="120">
        <f t="shared" si="26"/>
        <v>428.49</v>
      </c>
      <c r="U18" s="122">
        <f t="shared" si="26"/>
        <v>-1156.68</v>
      </c>
      <c r="V18" s="121">
        <f t="shared" si="26"/>
        <v>10122</v>
      </c>
      <c r="W18" s="121" t="str">
        <f t="shared" si="26"/>
        <v>#ERROR!</v>
      </c>
      <c r="X18" s="121" t="str">
        <f t="shared" si="26"/>
        <v>#ERROR!</v>
      </c>
      <c r="Y18" s="121" t="str">
        <f t="shared" si="26"/>
        <v>#ERROR!</v>
      </c>
      <c r="Z18" s="121" t="str">
        <f t="shared" si="26"/>
        <v>#ERROR!</v>
      </c>
      <c r="AA18" s="68" t="str">
        <f t="shared" si="26"/>
        <v>#ERROR!</v>
      </c>
      <c r="AB18" s="123" t="str">
        <f t="shared" si="26"/>
        <v>#ERROR!</v>
      </c>
      <c r="AC18" s="68" t="str">
        <f t="shared" si="26"/>
        <v>#ERROR!</v>
      </c>
      <c r="AD18" s="68" t="str">
        <f t="shared" si="26"/>
        <v>#ERROR!</v>
      </c>
      <c r="AE18" s="68" t="str">
        <f t="shared" si="26"/>
        <v>#ERROR!</v>
      </c>
      <c r="AF18" s="68" t="str">
        <f t="shared" si="26"/>
        <v>#ERROR!</v>
      </c>
      <c r="AG18" s="68" t="str">
        <f t="shared" si="26"/>
        <v>#ERROR!</v>
      </c>
      <c r="AH18" s="68" t="str">
        <f t="shared" si="26"/>
        <v>#ERROR!</v>
      </c>
      <c r="AI18" s="68" t="str">
        <f t="shared" si="26"/>
        <v>#ERROR!</v>
      </c>
      <c r="AJ18" s="68" t="str">
        <f t="shared" si="26"/>
        <v>#ERROR!</v>
      </c>
      <c r="AK18" s="68" t="str">
        <f t="shared" si="26"/>
        <v>#ERROR!</v>
      </c>
      <c r="AL18" s="68" t="str">
        <f t="shared" si="26"/>
        <v>#ERROR!</v>
      </c>
      <c r="AM18" s="68" t="str">
        <f t="shared" si="26"/>
        <v>#ERROR!</v>
      </c>
      <c r="AN18" s="68" t="str">
        <f t="shared" si="26"/>
        <v>#ERROR!</v>
      </c>
      <c r="AO18" s="68" t="str">
        <f t="shared" si="26"/>
        <v>#ERROR!</v>
      </c>
      <c r="AP18" s="68" t="str">
        <f t="shared" si="26"/>
        <v>#ERROR!</v>
      </c>
      <c r="AQ18" s="68" t="str">
        <f t="shared" si="26"/>
        <v>#ERROR!</v>
      </c>
      <c r="AR18" s="68" t="str">
        <f t="shared" si="26"/>
        <v>#ERROR!</v>
      </c>
      <c r="AS18" s="68" t="str">
        <f t="shared" si="26"/>
        <v>#ERROR!</v>
      </c>
      <c r="AT18" s="68" t="str">
        <f t="shared" si="26"/>
        <v>#ERROR!</v>
      </c>
      <c r="AU18" s="68" t="str">
        <f t="shared" si="26"/>
        <v>#ERROR!</v>
      </c>
      <c r="AV18" s="68" t="str">
        <f t="shared" si="26"/>
        <v>#ERROR!</v>
      </c>
      <c r="AW18" s="68" t="str">
        <f t="shared" si="26"/>
        <v>#ERROR!</v>
      </c>
      <c r="AX18" s="68" t="str">
        <f t="shared" si="26"/>
        <v>#ERROR!</v>
      </c>
      <c r="AY18" s="68" t="str">
        <f t="shared" si="26"/>
        <v>#ERROR!</v>
      </c>
      <c r="AZ18" s="68" t="str">
        <f t="shared" si="26"/>
        <v>#ERROR!</v>
      </c>
      <c r="BA18" s="68" t="str">
        <f t="shared" si="26"/>
        <v>#ERROR!</v>
      </c>
      <c r="BB18" s="68" t="str">
        <f t="shared" si="26"/>
        <v>#ERROR!</v>
      </c>
      <c r="BC18" s="68" t="str">
        <f t="shared" si="26"/>
        <v>#ERROR!</v>
      </c>
      <c r="BD18" s="68" t="str">
        <f t="shared" si="26"/>
        <v>#ERROR!</v>
      </c>
      <c r="BE18" s="68" t="str">
        <f t="shared" si="26"/>
        <v>#ERROR!</v>
      </c>
      <c r="BF18" s="121" t="str">
        <f t="shared" si="26"/>
        <v>#ERROR!</v>
      </c>
      <c r="BG18" s="68" t="str">
        <f t="shared" si="26"/>
        <v>#ERROR!</v>
      </c>
      <c r="BH18" s="68" t="str">
        <f t="shared" si="26"/>
        <v>#ERROR!</v>
      </c>
      <c r="BI18" s="68" t="str">
        <f t="shared" si="26"/>
        <v>#ERROR!</v>
      </c>
      <c r="BJ18" s="68" t="str">
        <f t="shared" si="26"/>
        <v>#ERROR!</v>
      </c>
      <c r="BK18" s="68" t="str">
        <f t="shared" si="26"/>
        <v>#ERROR!</v>
      </c>
      <c r="BL18" s="68" t="str">
        <f t="shared" si="26"/>
        <v>#ERROR!</v>
      </c>
      <c r="BM18" s="68" t="str">
        <f>BM7+BM16+BM15</f>
        <v>#ERROR!</v>
      </c>
      <c r="BN18" s="68" t="str">
        <f>BN7+BN16</f>
        <v>#ERROR!</v>
      </c>
      <c r="BO18" s="68" t="str">
        <f>BO7+BO16+BO15</f>
        <v>#ERROR!</v>
      </c>
      <c r="BP18" s="68" t="str">
        <f t="shared" ref="BP18:CD18" si="27">BP7+BP16</f>
        <v>#ERROR!</v>
      </c>
      <c r="BQ18" s="68" t="str">
        <f t="shared" si="27"/>
        <v>#ERROR!</v>
      </c>
      <c r="BR18" s="68" t="str">
        <f t="shared" si="27"/>
        <v>#ERROR!</v>
      </c>
      <c r="BS18" s="68" t="str">
        <f t="shared" si="27"/>
        <v>#ERROR!</v>
      </c>
      <c r="BT18" s="68" t="str">
        <f t="shared" si="27"/>
        <v>#ERROR!</v>
      </c>
      <c r="BU18" s="68" t="str">
        <f t="shared" si="27"/>
        <v>#ERROR!</v>
      </c>
      <c r="BV18" s="68" t="str">
        <f t="shared" si="27"/>
        <v>#ERROR!</v>
      </c>
      <c r="BW18" s="68" t="str">
        <f t="shared" si="27"/>
        <v>#ERROR!</v>
      </c>
      <c r="BX18" s="68" t="str">
        <f t="shared" si="27"/>
        <v>#ERROR!</v>
      </c>
      <c r="BY18" s="68" t="str">
        <f t="shared" si="27"/>
        <v>#ERROR!</v>
      </c>
      <c r="BZ18" s="68" t="str">
        <f t="shared" si="27"/>
        <v>#ERROR!</v>
      </c>
      <c r="CA18" s="68" t="str">
        <f t="shared" si="27"/>
        <v>#ERROR!</v>
      </c>
      <c r="CB18" s="68" t="str">
        <f t="shared" si="27"/>
        <v>#ERROR!</v>
      </c>
      <c r="CC18" s="68" t="str">
        <f t="shared" si="27"/>
        <v>#ERROR!</v>
      </c>
      <c r="CD18" s="68" t="str">
        <f t="shared" si="27"/>
        <v>#ERROR!</v>
      </c>
      <c r="CE18" s="68"/>
      <c r="CF18" s="68" t="str">
        <f>CF7+CF16</f>
        <v>#ERROR!</v>
      </c>
      <c r="CG18" s="68"/>
      <c r="CH18" s="68" t="str">
        <f>CH7+CH16</f>
        <v>#ERROR!</v>
      </c>
      <c r="CI18" s="68"/>
      <c r="CJ18" s="68" t="str">
        <f>CJ7+CJ16</f>
        <v>#ERROR!</v>
      </c>
      <c r="CK18" s="68"/>
      <c r="CL18" s="68"/>
      <c r="CM18" s="68"/>
      <c r="CN18" s="68"/>
    </row>
    <row r="19" ht="15.75" customHeight="1">
      <c r="A19" s="6"/>
      <c r="B19" s="6"/>
      <c r="C19" s="12" t="s">
        <v>108</v>
      </c>
      <c r="D19" s="147"/>
      <c r="E19" s="147"/>
      <c r="F19" s="147"/>
      <c r="G19" s="148"/>
      <c r="H19" s="149"/>
      <c r="I19" s="149"/>
      <c r="J19" s="149"/>
      <c r="K19" s="149"/>
      <c r="L19" s="128"/>
      <c r="M19" s="6"/>
      <c r="N19" s="6"/>
      <c r="O19" s="6"/>
      <c r="P19" s="6"/>
      <c r="Q19" s="6"/>
      <c r="R19" s="6"/>
      <c r="S19" s="6"/>
      <c r="T19" s="111"/>
      <c r="U19" s="113"/>
      <c r="V19" s="112"/>
      <c r="W19" s="112"/>
      <c r="X19" s="112"/>
      <c r="Y19" s="112"/>
      <c r="Z19" s="112"/>
      <c r="AA19" s="6"/>
      <c r="AB19" s="11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112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</row>
    <row r="20" ht="15.75" customHeight="1">
      <c r="A20" s="6"/>
      <c r="B20" s="6" t="s">
        <v>28</v>
      </c>
      <c r="C20" s="12"/>
      <c r="D20" s="126"/>
      <c r="E20" s="126"/>
      <c r="F20" s="126"/>
      <c r="G20" s="60"/>
      <c r="H20" s="127"/>
      <c r="I20" s="127"/>
      <c r="J20" s="127"/>
      <c r="K20" s="127"/>
      <c r="L20" s="128"/>
      <c r="M20" s="6"/>
      <c r="N20" s="6"/>
      <c r="O20" s="6"/>
      <c r="P20" s="6"/>
      <c r="Q20" s="6"/>
      <c r="R20" s="6"/>
      <c r="S20" s="6"/>
      <c r="T20" s="111"/>
      <c r="U20" s="113"/>
      <c r="V20" s="112"/>
      <c r="W20" s="112"/>
      <c r="X20" s="112"/>
      <c r="Y20" s="112"/>
      <c r="Z20" s="112"/>
      <c r="AA20" s="6"/>
      <c r="AB20" s="114"/>
      <c r="AC20" s="6"/>
      <c r="AD20" s="6"/>
      <c r="AE20" s="6"/>
      <c r="AF20" s="6"/>
      <c r="AG20" s="6"/>
      <c r="AH20" s="6"/>
      <c r="AI20" s="6"/>
      <c r="AJ20" s="6"/>
      <c r="AK20" s="6"/>
      <c r="AL20" s="13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112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</row>
    <row r="21" ht="15.75" customHeight="1">
      <c r="A21" s="6"/>
      <c r="B21" s="150" t="s">
        <v>191</v>
      </c>
      <c r="C21" s="151"/>
      <c r="D21" s="144"/>
      <c r="E21" s="144"/>
      <c r="F21" s="144"/>
      <c r="G21" s="144"/>
      <c r="H21" s="144"/>
      <c r="I21" s="144"/>
      <c r="J21" s="144"/>
      <c r="K21" s="144"/>
      <c r="L21" s="153"/>
      <c r="M21" s="154"/>
      <c r="N21" s="154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6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7"/>
      <c r="BM21" s="155"/>
      <c r="BN21" s="159"/>
      <c r="BO21" s="155"/>
      <c r="BP21" s="160">
        <v>18902.99</v>
      </c>
      <c r="BQ21" s="155"/>
      <c r="BS21" s="155"/>
      <c r="BT21" s="160">
        <v>10000.0</v>
      </c>
      <c r="BU21" s="155"/>
      <c r="BV21" s="159"/>
      <c r="BW21" s="159"/>
      <c r="BX21" s="159"/>
      <c r="BY21" s="160">
        <v>10000.0</v>
      </c>
      <c r="BZ21" s="159"/>
      <c r="CA21" s="159"/>
      <c r="CC21" s="160">
        <v>13799.26</v>
      </c>
      <c r="CE21" s="42"/>
      <c r="CK21" s="42"/>
      <c r="CL21" s="42"/>
      <c r="CM21" s="42"/>
      <c r="CN21" s="42"/>
    </row>
    <row r="22" ht="15.75" customHeight="1">
      <c r="A22" s="6"/>
      <c r="B22" s="150" t="s">
        <v>111</v>
      </c>
      <c r="C22" s="48"/>
      <c r="D22" s="140"/>
      <c r="E22" s="140"/>
      <c r="F22" s="140"/>
      <c r="G22" s="141"/>
      <c r="H22" s="50"/>
      <c r="I22" s="50"/>
      <c r="J22" s="50"/>
      <c r="K22" s="50"/>
      <c r="L22" s="128"/>
      <c r="M22" s="6"/>
      <c r="N22" s="6"/>
      <c r="O22" s="42"/>
      <c r="P22" s="42"/>
      <c r="Q22" s="42"/>
      <c r="R22" s="42"/>
      <c r="S22" s="42"/>
      <c r="T22" s="129"/>
      <c r="U22" s="130"/>
      <c r="V22" s="131"/>
      <c r="W22" s="131"/>
      <c r="X22" s="131"/>
      <c r="Y22" s="131"/>
      <c r="Z22" s="131"/>
      <c r="AA22" s="42"/>
      <c r="AB22" s="132"/>
      <c r="AC22" s="42"/>
      <c r="AD22" s="42"/>
      <c r="AE22" s="42"/>
      <c r="AF22" s="42"/>
      <c r="AG22" s="42"/>
      <c r="AH22" s="42"/>
      <c r="AI22" s="42"/>
      <c r="AJ22" s="42"/>
      <c r="AK22" s="42"/>
      <c r="AL22" s="60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131"/>
      <c r="BG22" s="42"/>
      <c r="BH22" s="42"/>
      <c r="BI22" s="42"/>
      <c r="BJ22" s="42"/>
      <c r="BK22" s="42"/>
      <c r="BL22" s="152"/>
      <c r="BM22" s="42"/>
      <c r="BN22" s="76"/>
      <c r="BO22" s="42"/>
      <c r="BP22" s="76"/>
      <c r="BQ22" s="42"/>
      <c r="BR22" s="76"/>
      <c r="BS22" s="42"/>
      <c r="BT22" s="76"/>
      <c r="BU22" s="42"/>
      <c r="BV22" s="76"/>
      <c r="BW22" s="42"/>
      <c r="BX22" s="152"/>
      <c r="BY22" s="42"/>
      <c r="BZ22" s="76"/>
      <c r="CA22" s="42"/>
      <c r="CB22" s="160">
        <v>85000.0</v>
      </c>
      <c r="CC22" s="42"/>
      <c r="CD22" s="76"/>
      <c r="CE22" s="42"/>
      <c r="CF22" s="160"/>
      <c r="CG22" s="160"/>
      <c r="CH22" s="160"/>
      <c r="CI22" s="160"/>
      <c r="CJ22" s="160"/>
      <c r="CK22" s="42"/>
      <c r="CL22" s="42"/>
      <c r="CM22" s="42"/>
      <c r="CN22" s="42"/>
    </row>
    <row r="23" ht="15.75" customHeight="1">
      <c r="A23" s="6"/>
      <c r="B23" s="150" t="s">
        <v>112</v>
      </c>
      <c r="C23" s="48"/>
      <c r="D23" s="140"/>
      <c r="E23" s="140"/>
      <c r="F23" s="140"/>
      <c r="G23" s="141"/>
      <c r="H23" s="50"/>
      <c r="I23" s="50"/>
      <c r="J23" s="50"/>
      <c r="K23" s="50"/>
      <c r="L23" s="128"/>
      <c r="M23" s="6"/>
      <c r="N23" s="6"/>
      <c r="O23" s="42"/>
      <c r="P23" s="42"/>
      <c r="Q23" s="42"/>
      <c r="R23" s="42"/>
      <c r="S23" s="42"/>
      <c r="T23" s="129"/>
      <c r="U23" s="130"/>
      <c r="V23" s="131"/>
      <c r="W23" s="131"/>
      <c r="X23" s="131"/>
      <c r="Y23" s="131"/>
      <c r="Z23" s="131"/>
      <c r="AA23" s="42"/>
      <c r="AB23" s="132"/>
      <c r="AC23" s="42"/>
      <c r="AD23" s="42"/>
      <c r="AE23" s="42"/>
      <c r="AF23" s="42"/>
      <c r="AG23" s="42"/>
      <c r="AH23" s="42"/>
      <c r="AI23" s="42"/>
      <c r="AJ23" s="42"/>
      <c r="AK23" s="42"/>
      <c r="AL23" s="60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131"/>
      <c r="BG23" s="42"/>
      <c r="BH23" s="42"/>
      <c r="BI23" s="42"/>
      <c r="BJ23" s="42"/>
      <c r="BK23" s="42"/>
      <c r="BL23" s="152"/>
      <c r="BM23" s="42"/>
      <c r="BN23" s="76"/>
      <c r="BO23" s="42"/>
      <c r="BP23" s="76"/>
      <c r="BQ23" s="42"/>
      <c r="BR23" s="162">
        <v>4000.0</v>
      </c>
      <c r="BS23" s="42"/>
      <c r="BT23" s="76"/>
      <c r="BU23" s="42"/>
      <c r="BV23" s="76"/>
      <c r="BW23" s="42"/>
      <c r="BX23" s="152"/>
      <c r="BY23" s="42"/>
      <c r="BZ23" s="76"/>
      <c r="CA23" s="42"/>
      <c r="CB23" s="76"/>
      <c r="CC23" s="42"/>
      <c r="CD23" s="76"/>
      <c r="CE23" s="42"/>
      <c r="CF23" s="76"/>
      <c r="CG23" s="76"/>
      <c r="CH23" s="76"/>
      <c r="CI23" s="76"/>
      <c r="CJ23" s="76"/>
      <c r="CK23" s="42"/>
      <c r="CL23" s="42"/>
      <c r="CM23" s="42"/>
      <c r="CN23" s="42"/>
    </row>
    <row r="24" ht="15.75" customHeight="1">
      <c r="A24" s="6"/>
      <c r="B24" s="47" t="s">
        <v>29</v>
      </c>
      <c r="C24" s="48"/>
      <c r="D24" s="140"/>
      <c r="E24" s="140"/>
      <c r="F24" s="140"/>
      <c r="G24" s="141"/>
      <c r="H24" s="50"/>
      <c r="I24" s="50"/>
      <c r="J24" s="50"/>
      <c r="K24" s="50"/>
      <c r="L24" s="128"/>
      <c r="M24" s="6"/>
      <c r="N24" s="6"/>
      <c r="O24" s="42"/>
      <c r="P24" s="42"/>
      <c r="Q24" s="42"/>
      <c r="R24" s="42"/>
      <c r="S24" s="42"/>
      <c r="T24" s="129"/>
      <c r="U24" s="130"/>
      <c r="V24" s="131"/>
      <c r="W24" s="131"/>
      <c r="X24" s="131"/>
      <c r="Y24" s="131"/>
      <c r="Z24" s="131"/>
      <c r="AA24" s="42"/>
      <c r="AB24" s="132"/>
      <c r="AC24" s="42"/>
      <c r="AD24" s="42"/>
      <c r="AE24" s="42"/>
      <c r="AF24" s="42"/>
      <c r="AG24" s="42"/>
      <c r="AH24" s="42"/>
      <c r="AI24" s="42"/>
      <c r="AJ24" s="42"/>
      <c r="AK24" s="42"/>
      <c r="AL24" s="60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131"/>
      <c r="BG24" s="42"/>
      <c r="BH24" s="42"/>
      <c r="BI24" s="42"/>
      <c r="BJ24" s="42"/>
      <c r="BK24" s="42"/>
      <c r="BL24" s="152">
        <f>SUM(BL25:BL35)</f>
        <v>13683.24</v>
      </c>
      <c r="BM24" s="42"/>
      <c r="BN24" s="76">
        <f>SUM(BN25:BN35)</f>
        <v>13683.24</v>
      </c>
      <c r="BO24" s="42"/>
      <c r="BP24" s="76">
        <f>SUM(BP25:BP35)</f>
        <v>14858.24</v>
      </c>
      <c r="BQ24" s="42"/>
      <c r="BR24" s="76">
        <f>SUM(BR25:BR35)</f>
        <v>14452.24</v>
      </c>
      <c r="BS24" s="42"/>
      <c r="BT24" s="76">
        <f>SUM(BT25:BT35)</f>
        <v>14452.24</v>
      </c>
      <c r="BU24" s="42"/>
      <c r="BV24" s="76">
        <f>SUM(BV25:BV35)</f>
        <v>14452.24</v>
      </c>
      <c r="BW24" s="76"/>
      <c r="BX24" s="76">
        <f>SUM(BX25:BX35)</f>
        <v>14452.24</v>
      </c>
      <c r="BY24" s="76"/>
      <c r="BZ24" s="76">
        <f>SUM(BZ25:BZ35)</f>
        <v>14452.24</v>
      </c>
      <c r="CA24" s="76"/>
      <c r="CB24" s="76">
        <f>SUM(CB25:CB35)</f>
        <v>14461.24</v>
      </c>
      <c r="CC24" s="42"/>
      <c r="CD24" s="76">
        <f>SUM(CD25:CD35)</f>
        <v>14461.24</v>
      </c>
      <c r="CE24" s="42"/>
      <c r="CF24" s="76">
        <v>28922.48</v>
      </c>
      <c r="CG24" s="76"/>
      <c r="CH24" s="76">
        <v>28922.48</v>
      </c>
      <c r="CI24" s="76"/>
      <c r="CJ24" s="76">
        <v>28922.48</v>
      </c>
      <c r="CK24" s="42"/>
      <c r="CL24" s="42"/>
      <c r="CM24" s="42"/>
      <c r="CN24" s="42"/>
    </row>
    <row r="25" ht="15.75" customHeight="1">
      <c r="A25" s="6"/>
      <c r="B25" s="47" t="s">
        <v>78</v>
      </c>
      <c r="C25" s="48" t="s">
        <v>110</v>
      </c>
      <c r="D25" s="140"/>
      <c r="E25" s="140">
        <v>1199.03</v>
      </c>
      <c r="F25" s="140"/>
      <c r="G25" s="141">
        <v>1199.03</v>
      </c>
      <c r="H25" s="50">
        <v>900.0</v>
      </c>
      <c r="I25" s="50">
        <v>1199.03</v>
      </c>
      <c r="J25" s="50"/>
      <c r="K25" s="50">
        <v>1199.03</v>
      </c>
      <c r="L25" s="128"/>
      <c r="M25" s="141">
        <v>1199.03</v>
      </c>
      <c r="N25" s="6"/>
      <c r="O25" s="141">
        <v>1199.03</v>
      </c>
      <c r="P25" s="42"/>
      <c r="Q25" s="141">
        <v>1199.03</v>
      </c>
      <c r="R25" s="42"/>
      <c r="S25" s="141">
        <v>1199.03</v>
      </c>
      <c r="T25" s="129">
        <v>1199.92</v>
      </c>
      <c r="U25" s="158">
        <v>2398.0</v>
      </c>
      <c r="V25" s="50"/>
      <c r="W25" s="50"/>
      <c r="X25" s="50"/>
      <c r="Y25" s="50"/>
      <c r="Z25" s="50">
        <f>1199.03*3</f>
        <v>3597.09</v>
      </c>
      <c r="AA25" s="141"/>
      <c r="AB25" s="143">
        <v>1199.03</v>
      </c>
      <c r="AC25" s="141"/>
      <c r="AD25" s="141">
        <v>1199.03</v>
      </c>
      <c r="AE25" s="141"/>
      <c r="AF25" s="141">
        <v>1199.03</v>
      </c>
      <c r="AG25" s="141"/>
      <c r="AH25" s="161">
        <v>1199.03</v>
      </c>
      <c r="AI25" s="141"/>
      <c r="AJ25" s="141">
        <v>1199.03</v>
      </c>
      <c r="AK25" s="141"/>
      <c r="AL25" s="141">
        <v>1199.03</v>
      </c>
      <c r="AM25" s="141"/>
      <c r="AN25" s="141">
        <v>1199.03</v>
      </c>
      <c r="AO25" s="141"/>
      <c r="AP25" s="141">
        <v>1199.03</v>
      </c>
      <c r="AQ25" s="141"/>
      <c r="AR25" s="141">
        <v>1199.03</v>
      </c>
      <c r="AS25" s="141"/>
      <c r="AT25" s="141">
        <v>1050.0</v>
      </c>
      <c r="AU25" s="141"/>
      <c r="AV25" s="141">
        <v>1050.0</v>
      </c>
      <c r="AW25" s="141"/>
      <c r="AX25" s="141">
        <v>1050.0</v>
      </c>
      <c r="AY25" s="141"/>
      <c r="AZ25" s="141">
        <v>1050.0</v>
      </c>
      <c r="BA25" s="141"/>
      <c r="BB25" s="141">
        <v>1050.0</v>
      </c>
      <c r="BC25" s="141"/>
      <c r="BD25" s="141">
        <v>1050.0</v>
      </c>
      <c r="BE25" s="141"/>
      <c r="BF25" s="50">
        <v>1050.0</v>
      </c>
      <c r="BG25" s="141"/>
      <c r="BH25" s="141">
        <v>1050.0</v>
      </c>
      <c r="BI25" s="141"/>
      <c r="BJ25" s="141">
        <v>1050.0</v>
      </c>
      <c r="BK25" s="141"/>
      <c r="BL25" s="141">
        <v>1454.0</v>
      </c>
      <c r="BM25" s="141"/>
      <c r="BN25" s="141">
        <v>1454.0</v>
      </c>
      <c r="BO25" s="141"/>
      <c r="BP25" s="141">
        <v>1454.0</v>
      </c>
      <c r="BQ25" s="141"/>
      <c r="BR25" s="141">
        <v>1454.0</v>
      </c>
      <c r="BS25" s="141"/>
      <c r="BT25" s="141">
        <v>1454.0</v>
      </c>
      <c r="BU25" s="141"/>
      <c r="BV25" s="141">
        <v>1454.0</v>
      </c>
      <c r="BW25" s="141"/>
      <c r="BX25" s="141">
        <v>1454.0</v>
      </c>
      <c r="BY25" s="141"/>
      <c r="BZ25" s="141">
        <v>1454.0</v>
      </c>
      <c r="CA25" s="141"/>
      <c r="CB25" s="141">
        <v>1455.0</v>
      </c>
      <c r="CC25" s="141"/>
      <c r="CD25" s="141">
        <v>1455.0</v>
      </c>
      <c r="CE25" s="141"/>
      <c r="CF25" s="76">
        <v>2910.0</v>
      </c>
      <c r="CG25" s="141"/>
      <c r="CH25" s="76">
        <v>2910.0</v>
      </c>
      <c r="CI25" s="141"/>
      <c r="CJ25" s="76">
        <v>2910.0</v>
      </c>
      <c r="CK25" s="141"/>
      <c r="CL25" s="141"/>
      <c r="CM25" s="141"/>
      <c r="CN25" s="141"/>
    </row>
    <row r="26" ht="15.75" customHeight="1">
      <c r="A26" s="6"/>
      <c r="B26" s="47" t="s">
        <v>80</v>
      </c>
      <c r="C26" s="48" t="s">
        <v>110</v>
      </c>
      <c r="D26" s="140"/>
      <c r="E26" s="140">
        <v>911.35</v>
      </c>
      <c r="F26" s="140"/>
      <c r="G26" s="141">
        <v>911.35</v>
      </c>
      <c r="H26" s="50"/>
      <c r="I26" s="50">
        <v>911.35</v>
      </c>
      <c r="J26" s="50"/>
      <c r="K26" s="50">
        <v>911.35</v>
      </c>
      <c r="L26" s="128"/>
      <c r="M26" s="141">
        <v>911.35</v>
      </c>
      <c r="N26" s="6"/>
      <c r="O26" s="141">
        <v>911.35</v>
      </c>
      <c r="P26" s="42"/>
      <c r="Q26" s="141">
        <v>911.35</v>
      </c>
      <c r="R26" s="42"/>
      <c r="S26" s="141">
        <v>911.35</v>
      </c>
      <c r="T26" s="129">
        <f>911.33+913.83</f>
        <v>1825.16</v>
      </c>
      <c r="U26" s="158">
        <v>911.35</v>
      </c>
      <c r="V26" s="112">
        <v>913.0</v>
      </c>
      <c r="W26" s="50"/>
      <c r="X26" s="50">
        <v>400.0</v>
      </c>
      <c r="Y26" s="50"/>
      <c r="Z26" s="50">
        <f>913+(913-400)</f>
        <v>1426</v>
      </c>
      <c r="AA26" s="141"/>
      <c r="AB26" s="143">
        <v>913.0</v>
      </c>
      <c r="AC26" s="141"/>
      <c r="AD26" s="141">
        <v>913.0</v>
      </c>
      <c r="AE26" s="141"/>
      <c r="AF26" s="141">
        <v>913.0</v>
      </c>
      <c r="AG26" s="141"/>
      <c r="AH26" s="161">
        <v>1163.4</v>
      </c>
      <c r="AI26" s="141"/>
      <c r="AJ26" s="141">
        <v>1163.39</v>
      </c>
      <c r="AK26" s="141"/>
      <c r="AL26" s="141">
        <v>1163.39</v>
      </c>
      <c r="AM26" s="141"/>
      <c r="AN26" s="141">
        <v>1163.39</v>
      </c>
      <c r="AO26" s="141"/>
      <c r="AP26" s="141">
        <v>1163.39</v>
      </c>
      <c r="AQ26" s="141"/>
      <c r="AR26" s="60">
        <v>1538.0</v>
      </c>
      <c r="AS26" s="141"/>
      <c r="AT26" s="60">
        <v>1163.4</v>
      </c>
      <c r="AU26" s="141"/>
      <c r="AV26" s="60">
        <v>1163.4</v>
      </c>
      <c r="AW26" s="141"/>
      <c r="AX26" s="60">
        <v>1163.4</v>
      </c>
      <c r="AY26" s="141"/>
      <c r="AZ26" s="60">
        <v>1163.4</v>
      </c>
      <c r="BA26" s="141"/>
      <c r="BB26" s="60">
        <v>1163.4</v>
      </c>
      <c r="BC26" s="60"/>
      <c r="BD26" s="60">
        <v>1163.4</v>
      </c>
      <c r="BE26" s="60"/>
      <c r="BF26" s="127">
        <v>1163.4</v>
      </c>
      <c r="BG26" s="60"/>
      <c r="BH26" s="60">
        <v>1163.4</v>
      </c>
      <c r="BI26" s="60"/>
      <c r="BJ26" s="60">
        <v>1163.4</v>
      </c>
      <c r="BK26" s="60"/>
      <c r="BL26" s="60">
        <v>1163.4</v>
      </c>
      <c r="BM26" s="60"/>
      <c r="BN26" s="60">
        <v>1163.4</v>
      </c>
      <c r="BO26" s="60"/>
      <c r="BP26" s="60">
        <v>1163.4</v>
      </c>
      <c r="BQ26" s="60"/>
      <c r="BR26" s="60">
        <v>1163.4</v>
      </c>
      <c r="BS26" s="60"/>
      <c r="BT26" s="60">
        <v>1163.4</v>
      </c>
      <c r="BU26" s="60"/>
      <c r="BV26" s="60">
        <v>1163.4</v>
      </c>
      <c r="BW26" s="60"/>
      <c r="BX26" s="60">
        <v>1163.4</v>
      </c>
      <c r="BY26" s="60"/>
      <c r="BZ26" s="60">
        <v>1163.4</v>
      </c>
      <c r="CA26" s="60"/>
      <c r="CB26" s="60">
        <v>1164.4</v>
      </c>
      <c r="CC26" s="60"/>
      <c r="CD26" s="60">
        <v>1164.4</v>
      </c>
      <c r="CE26" s="60"/>
      <c r="CF26" s="76">
        <v>2328.8</v>
      </c>
      <c r="CG26" s="60"/>
      <c r="CH26" s="76">
        <v>2328.8</v>
      </c>
      <c r="CI26" s="60"/>
      <c r="CJ26" s="76">
        <v>2328.8</v>
      </c>
      <c r="CK26" s="60"/>
      <c r="CL26" s="60"/>
      <c r="CM26" s="60"/>
      <c r="CN26" s="60"/>
    </row>
    <row r="27" ht="15.75" customHeight="1">
      <c r="A27" s="6"/>
      <c r="B27" s="47" t="s">
        <v>113</v>
      </c>
      <c r="C27" s="48" t="s">
        <v>110</v>
      </c>
      <c r="D27" s="140"/>
      <c r="E27" s="140">
        <v>2700.0</v>
      </c>
      <c r="F27" s="140">
        <v>2700.0</v>
      </c>
      <c r="G27" s="141">
        <v>3000.0</v>
      </c>
      <c r="H27" s="50">
        <v>2000.0</v>
      </c>
      <c r="I27" s="50">
        <v>3000.0</v>
      </c>
      <c r="J27" s="50"/>
      <c r="K27" s="50">
        <v>3000.0</v>
      </c>
      <c r="L27" s="128"/>
      <c r="M27" s="141">
        <v>3000.0</v>
      </c>
      <c r="N27" s="6"/>
      <c r="O27" s="141">
        <f>2*1150</f>
        <v>2300</v>
      </c>
      <c r="P27" s="42"/>
      <c r="Q27" s="141">
        <v>1500.0</v>
      </c>
      <c r="R27" s="42"/>
      <c r="S27" s="141">
        <v>3000.0</v>
      </c>
      <c r="T27" s="129">
        <f>900*2+75+40+8.79</f>
        <v>1923.79</v>
      </c>
      <c r="U27" s="158">
        <f>50+3000</f>
        <v>3050</v>
      </c>
      <c r="V27" s="50"/>
      <c r="W27" s="50"/>
      <c r="X27" s="50">
        <v>1400.0</v>
      </c>
      <c r="Y27" s="50">
        <v>2000.0</v>
      </c>
      <c r="Z27" s="50">
        <v>3000.0</v>
      </c>
      <c r="AA27" s="6"/>
      <c r="AB27" s="143">
        <v>3000.0</v>
      </c>
      <c r="AC27" s="141"/>
      <c r="AD27" s="141">
        <v>3000.0</v>
      </c>
      <c r="AE27" s="141"/>
      <c r="AF27" s="141">
        <f>3076.92*2</f>
        <v>6153.84</v>
      </c>
      <c r="AG27" s="141"/>
      <c r="AH27" s="161">
        <v>5333.82</v>
      </c>
      <c r="AI27" s="141"/>
      <c r="AJ27" s="141">
        <f>2117.51+2069.67</f>
        <v>4187.18</v>
      </c>
      <c r="AK27" s="141"/>
      <c r="AL27" s="141">
        <f>2117.51+2069.67</f>
        <v>4187.18</v>
      </c>
      <c r="AM27" s="141"/>
      <c r="AN27" s="141">
        <f>2117.51+2069.67</f>
        <v>4187.18</v>
      </c>
      <c r="AO27" s="141"/>
      <c r="AP27" s="141">
        <f>2117.51+2069.67</f>
        <v>4187.18</v>
      </c>
      <c r="AQ27" s="141"/>
      <c r="AR27" s="141">
        <f>2117.51+2069.67</f>
        <v>4187.18</v>
      </c>
      <c r="AT27" s="141">
        <v>2000.0</v>
      </c>
      <c r="AU27" s="141">
        <f>2117.51+2069.67-2000</f>
        <v>2187.18</v>
      </c>
      <c r="AV27" s="141">
        <f>(2117.51+2069.67)/2</f>
        <v>2093.59</v>
      </c>
      <c r="AW27" s="141">
        <f>AV27</f>
        <v>2093.59</v>
      </c>
      <c r="AX27" s="141">
        <f>2117.51+2069.67</f>
        <v>4187.18</v>
      </c>
      <c r="AY27" s="84">
        <v>2117.51</v>
      </c>
      <c r="AZ27" s="141">
        <f>2117.51+(2069.67/2)</f>
        <v>3152.345</v>
      </c>
      <c r="BA27" s="141">
        <f>(2069.67/2)</f>
        <v>1034.835</v>
      </c>
      <c r="BB27" s="141">
        <f>2117.51+2069.67</f>
        <v>4187.18</v>
      </c>
      <c r="BD27" s="141">
        <f>2117.51+2069.67</f>
        <v>4187.18</v>
      </c>
      <c r="BE27" s="141"/>
      <c r="BF27" s="50">
        <f>2117.51+2069.67</f>
        <v>4187.18</v>
      </c>
      <c r="BH27" s="141">
        <f>2117.51+2069.67</f>
        <v>4187.18</v>
      </c>
      <c r="BI27" s="141">
        <v>10000.0</v>
      </c>
      <c r="BJ27" s="141">
        <f>2117.51+2069.67</f>
        <v>4187.18</v>
      </c>
      <c r="BK27" s="141"/>
      <c r="BL27" s="141">
        <f>2117.51+2069.67</f>
        <v>4187.18</v>
      </c>
      <c r="BN27" s="141">
        <v>4187.18</v>
      </c>
      <c r="BO27" s="141"/>
      <c r="BP27" s="141">
        <v>4187.18</v>
      </c>
      <c r="BQ27" s="141"/>
      <c r="BR27" s="141">
        <v>4187.18</v>
      </c>
      <c r="BS27" s="141"/>
      <c r="BT27" s="141">
        <v>4187.18</v>
      </c>
      <c r="BU27" s="141"/>
      <c r="BV27" s="141">
        <v>4187.18</v>
      </c>
      <c r="BW27" s="141"/>
      <c r="BX27" s="141">
        <v>4187.18</v>
      </c>
      <c r="BY27" s="141"/>
      <c r="BZ27" s="141">
        <v>4187.18</v>
      </c>
      <c r="CA27" s="141"/>
      <c r="CB27" s="141">
        <v>4188.18</v>
      </c>
      <c r="CC27" s="141"/>
      <c r="CD27" s="141">
        <v>4188.18</v>
      </c>
      <c r="CE27" s="141"/>
      <c r="CF27" s="76">
        <v>8376.36</v>
      </c>
      <c r="CG27" s="141"/>
      <c r="CH27" s="76">
        <v>8376.36</v>
      </c>
      <c r="CI27" s="141"/>
      <c r="CJ27" s="76">
        <v>8376.36</v>
      </c>
      <c r="CK27" s="141"/>
      <c r="CL27" s="141"/>
      <c r="CM27" s="141"/>
      <c r="CN27" s="141"/>
    </row>
    <row r="28" ht="15.75" customHeight="1">
      <c r="A28" s="6"/>
      <c r="B28" s="47" t="s">
        <v>114</v>
      </c>
      <c r="C28" s="48" t="s">
        <v>110</v>
      </c>
      <c r="D28" s="126"/>
      <c r="E28" s="126"/>
      <c r="F28" s="111"/>
      <c r="G28" s="6"/>
      <c r="H28" s="127"/>
      <c r="I28" s="127"/>
      <c r="J28" s="127"/>
      <c r="K28" s="127"/>
      <c r="L28" s="128"/>
      <c r="M28" s="6"/>
      <c r="N28" s="6"/>
      <c r="O28" s="60"/>
      <c r="P28" s="60"/>
      <c r="Q28" s="60"/>
      <c r="R28" s="60"/>
      <c r="S28" s="60"/>
      <c r="T28" s="126"/>
      <c r="U28" s="145"/>
      <c r="V28" s="127"/>
      <c r="W28" s="127"/>
      <c r="X28" s="127"/>
      <c r="Y28" s="127"/>
      <c r="Z28" s="139"/>
      <c r="AA28" s="60"/>
      <c r="AB28" s="146"/>
      <c r="AC28" s="60"/>
      <c r="AD28" s="60"/>
      <c r="AE28" s="60"/>
      <c r="AF28" s="60">
        <f>2980+25</f>
        <v>3005</v>
      </c>
      <c r="AG28" s="60"/>
      <c r="AH28" s="60"/>
      <c r="AI28" s="133">
        <v>1020.0</v>
      </c>
      <c r="AJ28" s="60"/>
      <c r="AL28" s="60">
        <v>1034.0</v>
      </c>
      <c r="AM28" s="60"/>
      <c r="AN28" s="60">
        <v>2420.0</v>
      </c>
      <c r="AO28" s="60"/>
      <c r="AP28" s="60"/>
      <c r="AQ28" s="60"/>
      <c r="AR28" s="60">
        <v>1230.0</v>
      </c>
      <c r="AS28" s="60">
        <v>1232.0</v>
      </c>
      <c r="AT28" s="6">
        <v>0.0</v>
      </c>
      <c r="AU28" s="60">
        <v>1230.0</v>
      </c>
      <c r="AV28" s="60">
        <v>620.0</v>
      </c>
      <c r="AW28" s="60"/>
      <c r="AX28" s="60">
        <v>1230.0</v>
      </c>
      <c r="AY28" s="60"/>
      <c r="AZ28" s="60">
        <v>1230.0</v>
      </c>
      <c r="BA28" s="60"/>
      <c r="BB28" s="60">
        <v>1230.0</v>
      </c>
      <c r="BC28" s="60"/>
      <c r="BD28" s="60">
        <v>1230.0</v>
      </c>
      <c r="BE28" s="60"/>
      <c r="BF28" s="127">
        <v>1230.0</v>
      </c>
      <c r="BG28" s="60"/>
      <c r="BH28" s="60">
        <v>1230.0</v>
      </c>
      <c r="BI28" s="60"/>
      <c r="BJ28" s="60">
        <v>1230.0</v>
      </c>
      <c r="BK28" s="60"/>
      <c r="BL28" s="60">
        <v>951.0</v>
      </c>
      <c r="BM28" s="60"/>
      <c r="BN28" s="60">
        <v>951.0</v>
      </c>
      <c r="BO28" s="60"/>
      <c r="BP28" s="60">
        <v>951.0</v>
      </c>
      <c r="BQ28" s="60"/>
      <c r="BR28" s="60">
        <v>951.0</v>
      </c>
      <c r="BS28" s="60"/>
      <c r="BT28" s="60">
        <v>951.0</v>
      </c>
      <c r="BU28" s="60"/>
      <c r="BV28" s="60">
        <v>951.0</v>
      </c>
      <c r="BW28" s="60"/>
      <c r="BX28" s="60">
        <v>951.0</v>
      </c>
      <c r="BY28" s="60"/>
      <c r="BZ28" s="60">
        <v>951.0</v>
      </c>
      <c r="CA28" s="60"/>
      <c r="CB28" s="60">
        <v>952.0</v>
      </c>
      <c r="CC28" s="60"/>
      <c r="CD28" s="60">
        <v>952.0</v>
      </c>
      <c r="CE28" s="60"/>
      <c r="CF28" s="76">
        <v>1904.0</v>
      </c>
      <c r="CG28" s="60"/>
      <c r="CH28" s="76">
        <v>1904.0</v>
      </c>
      <c r="CI28" s="60"/>
      <c r="CJ28" s="76">
        <v>1904.0</v>
      </c>
      <c r="CK28" s="60"/>
      <c r="CL28" s="60"/>
      <c r="CM28" s="60"/>
      <c r="CN28" s="60"/>
    </row>
    <row r="29" ht="15.75" customHeight="1">
      <c r="A29" s="6"/>
      <c r="B29" s="47" t="s">
        <v>115</v>
      </c>
      <c r="C29" s="48" t="s">
        <v>110</v>
      </c>
      <c r="D29" s="126"/>
      <c r="E29" s="126"/>
      <c r="F29" s="111"/>
      <c r="G29" s="6"/>
      <c r="H29" s="127"/>
      <c r="I29" s="127"/>
      <c r="J29" s="127"/>
      <c r="K29" s="127"/>
      <c r="L29" s="128"/>
      <c r="M29" s="6"/>
      <c r="N29" s="6"/>
      <c r="O29" s="60"/>
      <c r="P29" s="60"/>
      <c r="Q29" s="60"/>
      <c r="R29" s="60"/>
      <c r="S29" s="60"/>
      <c r="T29" s="126"/>
      <c r="U29" s="145"/>
      <c r="V29" s="127"/>
      <c r="W29" s="127"/>
      <c r="X29" s="127"/>
      <c r="Y29" s="127"/>
      <c r="Z29" s="139"/>
      <c r="AA29" s="60"/>
      <c r="AB29" s="146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>
        <v>321.6</v>
      </c>
      <c r="AR29" s="60">
        <v>304.83</v>
      </c>
      <c r="AS29" s="60"/>
      <c r="AT29" s="60">
        <f>1089.87*0.5</f>
        <v>544.935</v>
      </c>
      <c r="AU29" s="60"/>
      <c r="AV29" s="60">
        <v>1089.87</v>
      </c>
      <c r="AW29" s="60"/>
      <c r="AX29" s="60">
        <v>1089.87</v>
      </c>
      <c r="AY29" s="60"/>
      <c r="AZ29" s="60">
        <v>1089.87</v>
      </c>
      <c r="BA29" s="60"/>
      <c r="BB29" s="60">
        <v>1089.87</v>
      </c>
      <c r="BC29" s="60"/>
      <c r="BD29" s="60">
        <v>1089.87</v>
      </c>
      <c r="BE29" s="60"/>
      <c r="BF29" s="127">
        <v>1089.87</v>
      </c>
      <c r="BG29" s="60"/>
      <c r="BH29" s="60">
        <v>1089.87</v>
      </c>
      <c r="BI29" s="60"/>
      <c r="BJ29" s="60">
        <v>1089.87</v>
      </c>
      <c r="BK29" s="60"/>
      <c r="BL29" s="60">
        <v>1163.0</v>
      </c>
      <c r="BM29" s="60"/>
      <c r="BN29" s="60">
        <v>1163.0</v>
      </c>
      <c r="BO29" s="60"/>
      <c r="BP29" s="60">
        <v>1163.0</v>
      </c>
      <c r="BQ29" s="60"/>
      <c r="BR29" s="60">
        <v>1163.0</v>
      </c>
      <c r="BS29" s="60"/>
      <c r="BT29" s="60">
        <v>1163.0</v>
      </c>
      <c r="BU29" s="60"/>
      <c r="BV29" s="60">
        <v>1163.0</v>
      </c>
      <c r="BW29" s="60"/>
      <c r="BX29" s="60">
        <v>1163.0</v>
      </c>
      <c r="BY29" s="60"/>
      <c r="BZ29" s="60">
        <v>1163.0</v>
      </c>
      <c r="CA29" s="60"/>
      <c r="CB29" s="60">
        <v>1164.0</v>
      </c>
      <c r="CC29" s="60"/>
      <c r="CD29" s="60">
        <v>1164.0</v>
      </c>
      <c r="CE29" s="60"/>
      <c r="CF29" s="76">
        <v>2328.0</v>
      </c>
      <c r="CG29" s="60"/>
      <c r="CH29" s="76">
        <v>2328.0</v>
      </c>
      <c r="CI29" s="60"/>
      <c r="CJ29" s="76">
        <v>2328.0</v>
      </c>
      <c r="CK29" s="60"/>
      <c r="CL29" s="60"/>
      <c r="CM29" s="60"/>
      <c r="CN29" s="60"/>
    </row>
    <row r="30" ht="15.75" customHeight="1">
      <c r="A30" s="6"/>
      <c r="B30" s="47" t="s">
        <v>116</v>
      </c>
      <c r="C30" s="48" t="s">
        <v>110</v>
      </c>
      <c r="D30" s="126"/>
      <c r="E30" s="126"/>
      <c r="F30" s="111"/>
      <c r="G30" s="6"/>
      <c r="H30" s="127"/>
      <c r="I30" s="127"/>
      <c r="J30" s="127"/>
      <c r="K30" s="127"/>
      <c r="L30" s="128"/>
      <c r="M30" s="6"/>
      <c r="N30" s="6"/>
      <c r="O30" s="60"/>
      <c r="P30" s="60"/>
      <c r="Q30" s="60"/>
      <c r="R30" s="60"/>
      <c r="S30" s="60"/>
      <c r="T30" s="126"/>
      <c r="U30" s="145"/>
      <c r="V30" s="127"/>
      <c r="W30" s="127"/>
      <c r="X30" s="127"/>
      <c r="Y30" s="127"/>
      <c r="Z30" s="139"/>
      <c r="AA30" s="60"/>
      <c r="AB30" s="146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>
        <v>0.0</v>
      </c>
      <c r="AS30" s="60"/>
      <c r="AT30" s="60">
        <f t="shared" ref="AT30:AT31" si="28">950.83</f>
        <v>950.83</v>
      </c>
      <c r="AU30" s="60"/>
      <c r="AV30" s="60">
        <f t="shared" ref="AV30:AV31" si="29">950.83</f>
        <v>950.83</v>
      </c>
      <c r="AW30" s="60"/>
      <c r="AX30" s="60">
        <f t="shared" ref="AX30:AX31" si="30">950.83</f>
        <v>950.83</v>
      </c>
      <c r="AY30" s="60"/>
      <c r="AZ30" s="60">
        <f t="shared" ref="AZ30:AZ31" si="31">950.83</f>
        <v>950.83</v>
      </c>
      <c r="BA30" s="60"/>
      <c r="BB30" s="60">
        <f t="shared" ref="BB30:BB31" si="32">950.83</f>
        <v>950.83</v>
      </c>
      <c r="BC30" s="60"/>
      <c r="BD30" s="60">
        <f t="shared" ref="BD30:BD31" si="33">950.83</f>
        <v>950.83</v>
      </c>
      <c r="BE30" s="60"/>
      <c r="BF30" s="127">
        <f t="shared" ref="BF30:BF31" si="34">950.83</f>
        <v>950.83</v>
      </c>
      <c r="BG30" s="60"/>
      <c r="BH30" s="60">
        <f t="shared" ref="BH30:BH31" si="35">950.83</f>
        <v>950.83</v>
      </c>
      <c r="BI30" s="60"/>
      <c r="BJ30" s="60">
        <f t="shared" ref="BJ30:BJ31" si="36">950.83</f>
        <v>950.83</v>
      </c>
      <c r="BK30" s="60"/>
      <c r="BL30" s="60">
        <f t="shared" ref="BL30:BL31" si="37">950.83</f>
        <v>950.83</v>
      </c>
      <c r="BM30" s="60"/>
      <c r="BN30" s="60">
        <v>950.83</v>
      </c>
      <c r="BO30" s="60"/>
      <c r="BP30" s="60">
        <v>950.83</v>
      </c>
      <c r="BQ30" s="60"/>
      <c r="BR30" s="60">
        <v>950.83</v>
      </c>
      <c r="BS30" s="60"/>
      <c r="BT30" s="60">
        <v>950.83</v>
      </c>
      <c r="BU30" s="60"/>
      <c r="BV30" s="60">
        <v>950.83</v>
      </c>
      <c r="BW30" s="60"/>
      <c r="BX30" s="60">
        <v>950.83</v>
      </c>
      <c r="BY30" s="60"/>
      <c r="BZ30" s="60">
        <v>950.83</v>
      </c>
      <c r="CA30" s="60"/>
      <c r="CB30" s="60">
        <v>951.83</v>
      </c>
      <c r="CC30" s="60"/>
      <c r="CD30" s="60">
        <v>951.83</v>
      </c>
      <c r="CE30" s="60"/>
      <c r="CF30" s="76">
        <v>1903.66</v>
      </c>
      <c r="CG30" s="60"/>
      <c r="CH30" s="76">
        <v>1903.66</v>
      </c>
      <c r="CI30" s="60"/>
      <c r="CJ30" s="76">
        <v>1903.66</v>
      </c>
      <c r="CK30" s="60"/>
      <c r="CL30" s="60"/>
      <c r="CM30" s="60"/>
      <c r="CN30" s="60"/>
    </row>
    <row r="31" ht="15.75" customHeight="1">
      <c r="A31" s="6"/>
      <c r="B31" s="47" t="s">
        <v>117</v>
      </c>
      <c r="C31" s="48" t="s">
        <v>110</v>
      </c>
      <c r="D31" s="126"/>
      <c r="E31" s="126"/>
      <c r="F31" s="111"/>
      <c r="G31" s="6"/>
      <c r="H31" s="127"/>
      <c r="I31" s="127"/>
      <c r="J31" s="127"/>
      <c r="K31" s="127"/>
      <c r="L31" s="128"/>
      <c r="M31" s="6"/>
      <c r="N31" s="6"/>
      <c r="O31" s="60"/>
      <c r="P31" s="60"/>
      <c r="Q31" s="60"/>
      <c r="R31" s="60"/>
      <c r="S31" s="60"/>
      <c r="T31" s="126"/>
      <c r="U31" s="145"/>
      <c r="V31" s="127"/>
      <c r="W31" s="127"/>
      <c r="X31" s="127"/>
      <c r="Y31" s="127"/>
      <c r="Z31" s="139"/>
      <c r="AA31" s="60"/>
      <c r="AB31" s="146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>
        <f t="shared" si="28"/>
        <v>950.83</v>
      </c>
      <c r="AU31" s="60"/>
      <c r="AV31" s="60">
        <f t="shared" si="29"/>
        <v>950.83</v>
      </c>
      <c r="AW31" s="60"/>
      <c r="AX31" s="60">
        <f t="shared" si="30"/>
        <v>950.83</v>
      </c>
      <c r="AY31" s="60"/>
      <c r="AZ31" s="60">
        <f t="shared" si="31"/>
        <v>950.83</v>
      </c>
      <c r="BA31" s="60"/>
      <c r="BB31" s="60">
        <f t="shared" si="32"/>
        <v>950.83</v>
      </c>
      <c r="BC31" s="60"/>
      <c r="BD31" s="60">
        <f t="shared" si="33"/>
        <v>950.83</v>
      </c>
      <c r="BE31" s="60"/>
      <c r="BF31" s="127">
        <f t="shared" si="34"/>
        <v>950.83</v>
      </c>
      <c r="BG31" s="60"/>
      <c r="BH31" s="60">
        <f t="shared" si="35"/>
        <v>950.83</v>
      </c>
      <c r="BI31" s="60"/>
      <c r="BJ31" s="60">
        <f t="shared" si="36"/>
        <v>950.83</v>
      </c>
      <c r="BK31" s="60"/>
      <c r="BL31" s="60">
        <f t="shared" si="37"/>
        <v>950.83</v>
      </c>
      <c r="BM31" s="60"/>
      <c r="BN31" s="60">
        <v>950.83</v>
      </c>
      <c r="BO31" s="60"/>
      <c r="BP31" s="60">
        <v>950.83</v>
      </c>
      <c r="BQ31" s="60"/>
      <c r="BR31" s="60">
        <v>950.83</v>
      </c>
      <c r="BS31" s="60"/>
      <c r="BT31" s="60">
        <v>950.83</v>
      </c>
      <c r="BU31" s="60"/>
      <c r="BV31" s="60">
        <v>950.83</v>
      </c>
      <c r="BW31" s="60"/>
      <c r="BX31" s="60">
        <v>950.83</v>
      </c>
      <c r="BY31" s="60"/>
      <c r="BZ31" s="60">
        <v>950.83</v>
      </c>
      <c r="CA31" s="60"/>
      <c r="CB31" s="60">
        <v>951.83</v>
      </c>
      <c r="CC31" s="60"/>
      <c r="CD31" s="60">
        <v>951.83</v>
      </c>
      <c r="CE31" s="60"/>
      <c r="CF31" s="76">
        <v>1903.66</v>
      </c>
      <c r="CG31" s="60"/>
      <c r="CH31" s="76">
        <v>1903.66</v>
      </c>
      <c r="CI31" s="60"/>
      <c r="CJ31" s="76">
        <v>1903.66</v>
      </c>
      <c r="CK31" s="60"/>
      <c r="CL31" s="60"/>
      <c r="CM31" s="60"/>
      <c r="CN31" s="60"/>
    </row>
    <row r="32" ht="15.75" customHeight="1">
      <c r="A32" s="6"/>
      <c r="B32" s="47" t="s">
        <v>192</v>
      </c>
      <c r="C32" s="48" t="s">
        <v>110</v>
      </c>
      <c r="D32" s="126"/>
      <c r="E32" s="126"/>
      <c r="F32" s="111"/>
      <c r="G32" s="6"/>
      <c r="H32" s="127"/>
      <c r="I32" s="127"/>
      <c r="J32" s="127"/>
      <c r="K32" s="127"/>
      <c r="L32" s="128"/>
      <c r="M32" s="6"/>
      <c r="N32" s="6"/>
      <c r="O32" s="60"/>
      <c r="P32" s="60"/>
      <c r="Q32" s="60"/>
      <c r="R32" s="60"/>
      <c r="S32" s="60"/>
      <c r="T32" s="126"/>
      <c r="U32" s="145"/>
      <c r="V32" s="127"/>
      <c r="W32" s="127"/>
      <c r="X32" s="127"/>
      <c r="Y32" s="127"/>
      <c r="Z32" s="139"/>
      <c r="AA32" s="60"/>
      <c r="AB32" s="146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>
        <v>0.0</v>
      </c>
      <c r="AS32" s="60"/>
      <c r="AT32" s="60">
        <v>0.0</v>
      </c>
      <c r="AU32" s="60"/>
      <c r="AV32" s="60">
        <v>0.0</v>
      </c>
      <c r="AW32" s="60"/>
      <c r="AX32" s="60"/>
      <c r="AY32" s="60"/>
      <c r="AZ32" s="60"/>
      <c r="BA32" s="60"/>
      <c r="BB32" s="60">
        <v>1660.0</v>
      </c>
      <c r="BC32" s="60"/>
      <c r="BD32" s="60"/>
      <c r="BE32" s="60"/>
      <c r="BF32" s="127"/>
      <c r="BG32" s="60"/>
      <c r="BH32" s="60"/>
      <c r="BI32" s="60"/>
      <c r="BJ32" s="60">
        <v>1200.0</v>
      </c>
      <c r="BK32" s="60"/>
      <c r="BL32" s="60">
        <v>1163.0</v>
      </c>
      <c r="BM32" s="60"/>
      <c r="BN32" s="60">
        <v>1163.0</v>
      </c>
      <c r="BO32" s="60"/>
      <c r="BP32" s="60">
        <v>1163.0</v>
      </c>
      <c r="BQ32" s="60"/>
      <c r="BR32" s="60">
        <v>1163.0</v>
      </c>
      <c r="BS32" s="60"/>
      <c r="BT32" s="60">
        <v>1163.0</v>
      </c>
      <c r="BU32" s="60"/>
      <c r="BV32" s="60">
        <v>1163.0</v>
      </c>
      <c r="BW32" s="60"/>
      <c r="BX32" s="60">
        <v>1163.0</v>
      </c>
      <c r="BY32" s="60"/>
      <c r="BZ32" s="60">
        <v>1163.0</v>
      </c>
      <c r="CA32" s="60"/>
      <c r="CB32" s="60">
        <v>1164.0</v>
      </c>
      <c r="CC32" s="60"/>
      <c r="CD32" s="60">
        <v>1164.0</v>
      </c>
      <c r="CE32" s="60"/>
      <c r="CF32" s="76">
        <v>2328.0</v>
      </c>
      <c r="CG32" s="60"/>
      <c r="CH32" s="76">
        <v>2328.0</v>
      </c>
      <c r="CI32" s="60"/>
      <c r="CJ32" s="76">
        <v>2328.0</v>
      </c>
      <c r="CK32" s="60"/>
      <c r="CL32" s="60"/>
      <c r="CM32" s="60"/>
      <c r="CN32" s="60"/>
    </row>
    <row r="33" ht="15.75" hidden="1" customHeight="1">
      <c r="A33" s="6"/>
      <c r="B33" s="47" t="s">
        <v>82</v>
      </c>
      <c r="C33" s="48"/>
      <c r="D33" s="126"/>
      <c r="E33" s="126"/>
      <c r="F33" s="111"/>
      <c r="G33" s="6"/>
      <c r="H33" s="127"/>
      <c r="I33" s="127"/>
      <c r="J33" s="127"/>
      <c r="K33" s="127"/>
      <c r="L33" s="128"/>
      <c r="M33" s="6"/>
      <c r="N33" s="6"/>
      <c r="O33" s="60"/>
      <c r="P33" s="60"/>
      <c r="Q33" s="60"/>
      <c r="R33" s="60"/>
      <c r="S33" s="60"/>
      <c r="T33" s="126"/>
      <c r="U33" s="145"/>
      <c r="V33" s="127"/>
      <c r="W33" s="127"/>
      <c r="X33" s="127"/>
      <c r="Y33" s="127"/>
      <c r="Z33" s="139"/>
      <c r="AA33" s="60"/>
      <c r="AB33" s="146"/>
      <c r="AC33" s="60"/>
      <c r="AD33" s="60">
        <v>1020.0</v>
      </c>
      <c r="AE33" s="60"/>
      <c r="AF33" s="60">
        <v>1020.0</v>
      </c>
      <c r="AG33" s="60"/>
      <c r="AH33" s="60"/>
      <c r="AI33" s="60"/>
      <c r="AJ33" s="60"/>
      <c r="AK33" s="60"/>
      <c r="AL33" s="100"/>
      <c r="AM33" s="60"/>
      <c r="AN33" s="60"/>
      <c r="AO33" s="60">
        <v>5855.0</v>
      </c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127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76">
        <v>0.0</v>
      </c>
      <c r="CG33" s="60"/>
      <c r="CH33" s="76">
        <v>0.0</v>
      </c>
      <c r="CI33" s="60"/>
      <c r="CJ33" s="76">
        <v>0.0</v>
      </c>
      <c r="CK33" s="60"/>
      <c r="CL33" s="60"/>
      <c r="CM33" s="60"/>
      <c r="CN33" s="60"/>
    </row>
    <row r="34" ht="15.75" customHeight="1">
      <c r="A34" s="6"/>
      <c r="B34" s="47" t="s">
        <v>119</v>
      </c>
      <c r="C34" s="48"/>
      <c r="D34" s="126"/>
      <c r="E34" s="126"/>
      <c r="F34" s="111"/>
      <c r="G34" s="6"/>
      <c r="H34" s="127"/>
      <c r="I34" s="127"/>
      <c r="J34" s="127"/>
      <c r="K34" s="127"/>
      <c r="L34" s="128"/>
      <c r="M34" s="6"/>
      <c r="N34" s="6"/>
      <c r="O34" s="60"/>
      <c r="P34" s="60"/>
      <c r="Q34" s="60"/>
      <c r="R34" s="60"/>
      <c r="S34" s="60"/>
      <c r="T34" s="126"/>
      <c r="U34" s="145"/>
      <c r="V34" s="127"/>
      <c r="W34" s="127"/>
      <c r="X34" s="127"/>
      <c r="Y34" s="127"/>
      <c r="Z34" s="127"/>
      <c r="AA34" s="60"/>
      <c r="AB34" s="146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134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127"/>
      <c r="BG34" s="60"/>
      <c r="BH34" s="60"/>
      <c r="BI34" s="60"/>
      <c r="BJ34" s="60">
        <f>20000/26</f>
        <v>769.2307692</v>
      </c>
      <c r="BK34" s="60"/>
      <c r="BL34" s="60"/>
      <c r="BM34" s="60"/>
      <c r="BN34" s="60"/>
      <c r="BO34" s="60"/>
      <c r="BP34" s="60">
        <v>1175.0</v>
      </c>
      <c r="BQ34" s="60"/>
      <c r="BR34" s="60">
        <v>769.0</v>
      </c>
      <c r="BS34" s="60"/>
      <c r="BT34" s="60">
        <v>769.0</v>
      </c>
      <c r="BU34" s="60"/>
      <c r="BV34" s="60">
        <v>769.0</v>
      </c>
      <c r="BW34" s="60"/>
      <c r="BX34" s="60">
        <v>769.0</v>
      </c>
      <c r="BY34" s="60"/>
      <c r="BZ34" s="60">
        <v>769.0</v>
      </c>
      <c r="CA34" s="60"/>
      <c r="CB34" s="60">
        <v>769.0</v>
      </c>
      <c r="CC34" s="60"/>
      <c r="CD34" s="60">
        <v>769.0</v>
      </c>
      <c r="CE34" s="60"/>
      <c r="CF34" s="76">
        <v>1538.0</v>
      </c>
      <c r="CG34" s="60"/>
      <c r="CH34" s="76">
        <v>1538.0</v>
      </c>
      <c r="CI34" s="60"/>
      <c r="CJ34" s="76">
        <v>1538.0</v>
      </c>
      <c r="CK34" s="60"/>
      <c r="CL34" s="60"/>
      <c r="CM34" s="60"/>
      <c r="CN34" s="60"/>
    </row>
    <row r="35" ht="15.75" customHeight="1">
      <c r="A35" s="6"/>
      <c r="B35" s="47" t="s">
        <v>120</v>
      </c>
      <c r="C35" s="48"/>
      <c r="D35" s="126"/>
      <c r="E35" s="126"/>
      <c r="F35" s="111"/>
      <c r="G35" s="6"/>
      <c r="H35" s="127"/>
      <c r="I35" s="127"/>
      <c r="J35" s="127"/>
      <c r="K35" s="127"/>
      <c r="L35" s="128"/>
      <c r="M35" s="6"/>
      <c r="N35" s="6"/>
      <c r="O35" s="60"/>
      <c r="P35" s="60"/>
      <c r="Q35" s="60"/>
      <c r="R35" s="60"/>
      <c r="S35" s="60"/>
      <c r="T35" s="126"/>
      <c r="U35" s="145"/>
      <c r="V35" s="127"/>
      <c r="W35" s="127"/>
      <c r="X35" s="127"/>
      <c r="Y35" s="127"/>
      <c r="Z35" s="127"/>
      <c r="AA35" s="60"/>
      <c r="AB35" s="146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134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127"/>
      <c r="BG35" s="60"/>
      <c r="BH35" s="60"/>
      <c r="BI35" s="60"/>
      <c r="BJ35" s="60">
        <v>1200.0</v>
      </c>
      <c r="BK35" s="60"/>
      <c r="BL35" s="60">
        <v>1700.0</v>
      </c>
      <c r="BM35" s="60"/>
      <c r="BN35" s="60">
        <v>1700.0</v>
      </c>
      <c r="BO35" s="60"/>
      <c r="BP35" s="60">
        <v>1700.0</v>
      </c>
      <c r="BQ35" s="60"/>
      <c r="BR35" s="60">
        <v>1700.0</v>
      </c>
      <c r="BS35" s="60"/>
      <c r="BT35" s="60">
        <v>1700.0</v>
      </c>
      <c r="BU35" s="60"/>
      <c r="BV35" s="60">
        <v>1700.0</v>
      </c>
      <c r="BW35" s="60"/>
      <c r="BX35" s="60">
        <v>1700.0</v>
      </c>
      <c r="BY35" s="60"/>
      <c r="BZ35" s="60">
        <v>1700.0</v>
      </c>
      <c r="CA35" s="60"/>
      <c r="CB35" s="60">
        <v>1701.0</v>
      </c>
      <c r="CC35" s="60"/>
      <c r="CD35" s="60">
        <v>1701.0</v>
      </c>
      <c r="CE35" s="60"/>
      <c r="CF35" s="76">
        <v>3402.0</v>
      </c>
      <c r="CG35" s="60"/>
      <c r="CH35" s="76">
        <v>3402.0</v>
      </c>
      <c r="CI35" s="60"/>
      <c r="CJ35" s="76">
        <v>3402.0</v>
      </c>
      <c r="CK35" s="60"/>
      <c r="CL35" s="60"/>
      <c r="CM35" s="60"/>
      <c r="CN35" s="60"/>
    </row>
    <row r="36" ht="15.75" customHeight="1">
      <c r="A36" s="6"/>
      <c r="B36" s="47" t="s">
        <v>121</v>
      </c>
      <c r="C36" s="48" t="s">
        <v>110</v>
      </c>
      <c r="D36" s="126"/>
      <c r="E36" s="126"/>
      <c r="F36" s="111"/>
      <c r="G36" s="6"/>
      <c r="H36" s="127"/>
      <c r="I36" s="127"/>
      <c r="J36" s="127"/>
      <c r="K36" s="127"/>
      <c r="L36" s="128"/>
      <c r="M36" s="6"/>
      <c r="N36" s="6"/>
      <c r="O36" s="60"/>
      <c r="P36" s="60"/>
      <c r="Q36" s="60"/>
      <c r="R36" s="60"/>
      <c r="S36" s="60"/>
      <c r="T36" s="126"/>
      <c r="U36" s="145"/>
      <c r="V36" s="127"/>
      <c r="W36" s="127"/>
      <c r="X36" s="127"/>
      <c r="Y36" s="127"/>
      <c r="Z36" s="127"/>
      <c r="AA36" s="60"/>
      <c r="AB36" s="146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134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127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</row>
    <row r="37" ht="15.75" customHeight="1">
      <c r="A37" s="6"/>
      <c r="B37" s="47" t="s">
        <v>122</v>
      </c>
      <c r="C37" s="48"/>
      <c r="D37" s="126"/>
      <c r="E37" s="126"/>
      <c r="F37" s="111"/>
      <c r="G37" s="6"/>
      <c r="H37" s="127"/>
      <c r="I37" s="127"/>
      <c r="J37" s="127"/>
      <c r="K37" s="127"/>
      <c r="L37" s="128"/>
      <c r="M37" s="6"/>
      <c r="N37" s="6"/>
      <c r="O37" s="60"/>
      <c r="P37" s="60"/>
      <c r="Q37" s="60"/>
      <c r="R37" s="60"/>
      <c r="S37" s="60"/>
      <c r="T37" s="126"/>
      <c r="U37" s="145"/>
      <c r="V37" s="127"/>
      <c r="W37" s="127"/>
      <c r="X37" s="127"/>
      <c r="Y37" s="127"/>
      <c r="Z37" s="127"/>
      <c r="AA37" s="60"/>
      <c r="AB37" s="146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134">
        <f>241.51</f>
        <v>241.51</v>
      </c>
      <c r="AP37" s="60"/>
      <c r="AQ37" s="60"/>
      <c r="AR37" s="60">
        <f>829.87+2100</f>
        <v>2929.87</v>
      </c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127"/>
      <c r="BG37" s="60"/>
      <c r="BH37" s="60"/>
      <c r="BI37" s="60"/>
      <c r="BJ37" s="60"/>
      <c r="BK37" s="60"/>
      <c r="BL37" s="60"/>
      <c r="BM37" s="60"/>
      <c r="BN37" s="60">
        <v>1175.0</v>
      </c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</row>
    <row r="38" ht="15.75" customHeight="1">
      <c r="A38" s="6"/>
      <c r="B38" s="47" t="s">
        <v>32</v>
      </c>
      <c r="C38" s="48"/>
      <c r="D38" s="126"/>
      <c r="E38" s="126"/>
      <c r="F38" s="111"/>
      <c r="G38" s="6"/>
      <c r="H38" s="127"/>
      <c r="I38" s="127"/>
      <c r="J38" s="127"/>
      <c r="K38" s="127"/>
      <c r="L38" s="128"/>
      <c r="M38" s="6"/>
      <c r="N38" s="6"/>
      <c r="O38" s="60"/>
      <c r="P38" s="60"/>
      <c r="Q38" s="60"/>
      <c r="R38" s="60"/>
      <c r="S38" s="60"/>
      <c r="T38" s="126"/>
      <c r="U38" s="145"/>
      <c r="V38" s="127"/>
      <c r="W38" s="139"/>
      <c r="X38" s="139"/>
      <c r="Y38" s="127"/>
      <c r="Z38" s="127"/>
      <c r="AA38" s="60"/>
      <c r="AB38" s="146"/>
      <c r="AC38" s="60"/>
      <c r="AD38" s="60"/>
      <c r="AE38" s="60"/>
      <c r="AF38" s="60"/>
      <c r="AG38" s="60"/>
      <c r="AH38" s="60"/>
      <c r="AI38" s="133"/>
      <c r="AJ38" s="60"/>
      <c r="AK38" s="60"/>
      <c r="AL38" s="60"/>
      <c r="AM38" s="60"/>
      <c r="AN38" s="60"/>
      <c r="AO38" s="60"/>
      <c r="AP38" s="60"/>
      <c r="AR38" s="60"/>
      <c r="AS38" s="60"/>
      <c r="AT38" s="60"/>
      <c r="AU38" s="60"/>
      <c r="AW38" s="60"/>
      <c r="AX38" s="60"/>
      <c r="AY38" s="60"/>
      <c r="BA38" s="60"/>
      <c r="BB38" s="60"/>
      <c r="BC38" s="60"/>
      <c r="BD38" s="60"/>
      <c r="BE38" s="60"/>
      <c r="BF38" s="127"/>
      <c r="BG38" s="60">
        <v>4560.79</v>
      </c>
      <c r="BH38" s="60"/>
      <c r="BI38" s="60"/>
      <c r="BJ38" s="60"/>
      <c r="BK38" s="60"/>
      <c r="BL38" s="60"/>
      <c r="BM38" s="60"/>
      <c r="BN38" s="93">
        <v>17746.27</v>
      </c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</row>
    <row r="39" ht="15.75" customHeight="1">
      <c r="A39" s="6"/>
      <c r="B39" s="47" t="s">
        <v>33</v>
      </c>
      <c r="C39" s="48" t="s">
        <v>123</v>
      </c>
      <c r="D39" s="126"/>
      <c r="E39" s="126"/>
      <c r="F39" s="111"/>
      <c r="G39" s="6"/>
      <c r="H39" s="127"/>
      <c r="I39" s="127">
        <v>4452.0</v>
      </c>
      <c r="J39" s="127"/>
      <c r="K39" s="127">
        <v>4392.31</v>
      </c>
      <c r="L39" s="128"/>
      <c r="M39" s="6"/>
      <c r="N39" s="6"/>
      <c r="O39" s="60"/>
      <c r="P39" s="60"/>
      <c r="Q39" s="60">
        <v>4443.0</v>
      </c>
      <c r="R39" s="60"/>
      <c r="S39" s="60"/>
      <c r="T39" s="126">
        <v>6613.47</v>
      </c>
      <c r="U39" s="145"/>
      <c r="V39" s="127">
        <v>4307.0</v>
      </c>
      <c r="W39" s="139"/>
      <c r="X39" s="139"/>
      <c r="Y39" s="127"/>
      <c r="Z39" s="127">
        <f>4574+2225</f>
        <v>6799</v>
      </c>
      <c r="AA39" s="60"/>
      <c r="AB39" s="146"/>
      <c r="AC39" s="60"/>
      <c r="AD39" s="60">
        <v>4574.0</v>
      </c>
      <c r="AE39" s="60"/>
      <c r="AF39" s="60"/>
      <c r="AG39" s="60"/>
      <c r="AH39" s="60"/>
      <c r="AI39" s="133">
        <v>4574.0</v>
      </c>
      <c r="AJ39" s="60"/>
      <c r="AK39" s="60"/>
      <c r="AL39" s="60"/>
      <c r="AM39" s="60">
        <v>4574.0</v>
      </c>
      <c r="AN39" s="60"/>
      <c r="AO39" s="60"/>
      <c r="AP39" s="60"/>
      <c r="AR39" s="60">
        <v>4574.0</v>
      </c>
      <c r="AS39" s="60"/>
      <c r="AT39" s="60"/>
      <c r="AU39" s="60"/>
      <c r="AW39" s="60">
        <v>4574.0</v>
      </c>
      <c r="AX39" s="60"/>
      <c r="AY39" s="60"/>
      <c r="BA39" s="60">
        <v>4574.0</v>
      </c>
      <c r="BB39" s="60"/>
      <c r="BC39" s="60"/>
      <c r="BD39" s="60">
        <v>4574.0</v>
      </c>
      <c r="BE39" s="60"/>
      <c r="BF39" s="127"/>
      <c r="BG39" s="60"/>
      <c r="BH39" s="60"/>
      <c r="BI39" s="60">
        <v>4574.0</v>
      </c>
      <c r="BJ39" s="60"/>
      <c r="BK39" s="60"/>
      <c r="BL39" s="60"/>
      <c r="BM39" s="60">
        <v>4574.47</v>
      </c>
      <c r="BN39" s="60"/>
      <c r="BO39" s="60"/>
      <c r="BP39" s="60"/>
      <c r="BQ39" s="60">
        <v>4574.47</v>
      </c>
      <c r="BR39" s="60"/>
      <c r="BS39" s="60"/>
      <c r="BT39" s="60"/>
      <c r="BU39" s="60"/>
      <c r="BV39" s="60">
        <v>4574.47</v>
      </c>
      <c r="BW39" s="60"/>
      <c r="BX39" s="60"/>
      <c r="BY39" s="60"/>
      <c r="BZ39" s="60">
        <v>4574.47</v>
      </c>
      <c r="CA39" s="60"/>
      <c r="CD39" s="60">
        <v>4575.47</v>
      </c>
      <c r="CE39" s="60"/>
      <c r="CF39" s="60">
        <v>4575.47</v>
      </c>
      <c r="CG39" s="137"/>
      <c r="CH39" s="60">
        <v>4575.47</v>
      </c>
      <c r="CI39" s="137"/>
      <c r="CJ39" s="60">
        <v>4575.47</v>
      </c>
      <c r="CK39" s="60"/>
      <c r="CL39" s="60"/>
      <c r="CM39" s="60"/>
      <c r="CN39" s="60"/>
    </row>
    <row r="40" ht="15.75" customHeight="1">
      <c r="A40" s="163"/>
      <c r="B40" s="79" t="s">
        <v>30</v>
      </c>
      <c r="C40" s="80" t="s">
        <v>124</v>
      </c>
      <c r="D40" s="137">
        <v>2074.75</v>
      </c>
      <c r="E40" s="137"/>
      <c r="F40" s="137"/>
      <c r="G40" s="137"/>
      <c r="H40" s="137"/>
      <c r="I40" s="137"/>
      <c r="J40" s="137"/>
      <c r="K40" s="137"/>
      <c r="L40" s="163"/>
      <c r="M40" s="137"/>
      <c r="N40" s="163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>
        <v>18034.9</v>
      </c>
      <c r="AG40" s="137"/>
      <c r="AH40" s="137"/>
      <c r="AI40" s="137"/>
      <c r="AJ40" s="137">
        <v>20000.0</v>
      </c>
      <c r="AK40" s="137"/>
      <c r="AL40" s="137"/>
      <c r="AM40" s="137"/>
      <c r="AN40" s="137"/>
      <c r="AO40" s="164">
        <v>4226.26</v>
      </c>
      <c r="AP40" s="137"/>
      <c r="AQ40" s="137"/>
      <c r="AR40" s="137"/>
      <c r="AS40" s="137"/>
      <c r="AT40" s="137"/>
      <c r="AU40" s="137"/>
      <c r="AW40" s="84">
        <v>6500.0</v>
      </c>
      <c r="AX40" s="137"/>
      <c r="AY40" s="137">
        <f>6500*1.3</f>
        <v>8450</v>
      </c>
      <c r="AZ40" s="137"/>
      <c r="BA40" s="137"/>
      <c r="BB40" s="137">
        <f>6500*1.3</f>
        <v>8450</v>
      </c>
      <c r="BC40" s="137"/>
      <c r="BD40" s="137"/>
      <c r="BE40" s="137"/>
      <c r="BF40" s="127">
        <f>6500*1.3</f>
        <v>8450</v>
      </c>
      <c r="BG40" s="137"/>
      <c r="BH40" s="137"/>
      <c r="BI40" s="137"/>
      <c r="BJ40" s="137"/>
      <c r="BK40" s="137">
        <v>10000.0</v>
      </c>
      <c r="BL40" s="137"/>
      <c r="BM40" s="137"/>
      <c r="BO40" s="137"/>
      <c r="BP40" s="137"/>
      <c r="BQ40" s="137"/>
      <c r="BR40" s="137"/>
      <c r="BS40" s="137">
        <v>10000.0</v>
      </c>
      <c r="BT40" s="137"/>
      <c r="BU40" s="137"/>
      <c r="BV40" s="137"/>
      <c r="BW40" s="137"/>
      <c r="BX40" s="137">
        <v>10000.0</v>
      </c>
      <c r="BY40" s="137"/>
      <c r="BZ40" s="137"/>
      <c r="CA40" s="137"/>
      <c r="CB40" s="137">
        <v>10000.0</v>
      </c>
      <c r="CC40" s="164"/>
      <c r="CD40" s="164"/>
      <c r="CE40" s="137"/>
      <c r="CF40" s="137">
        <v>10000.0</v>
      </c>
      <c r="CG40" s="164"/>
      <c r="CH40" s="137">
        <v>10000.0</v>
      </c>
      <c r="CI40" s="164"/>
      <c r="CJ40" s="137">
        <v>10000.0</v>
      </c>
      <c r="CK40" s="137"/>
      <c r="CL40" s="137"/>
      <c r="CM40" s="137"/>
      <c r="CN40" s="137"/>
    </row>
    <row r="41" ht="15.75" customHeight="1">
      <c r="A41" s="163"/>
      <c r="B41" s="79" t="s">
        <v>125</v>
      </c>
      <c r="C41" s="80"/>
      <c r="D41" s="137"/>
      <c r="E41" s="137"/>
      <c r="F41" s="137"/>
      <c r="G41" s="137"/>
      <c r="H41" s="137"/>
      <c r="I41" s="137"/>
      <c r="J41" s="137"/>
      <c r="K41" s="137"/>
      <c r="L41" s="163"/>
      <c r="M41" s="163"/>
      <c r="N41" s="163"/>
      <c r="O41" s="137"/>
      <c r="P41" s="137"/>
      <c r="Q41" s="137"/>
      <c r="R41" s="137"/>
      <c r="S41" s="137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5"/>
      <c r="BG41" s="164">
        <v>5000.0</v>
      </c>
      <c r="BH41" s="164"/>
      <c r="BI41" s="164"/>
      <c r="BJ41" s="164"/>
      <c r="BK41" s="164">
        <v>5000.0</v>
      </c>
      <c r="BL41" s="164"/>
      <c r="BM41" s="164"/>
      <c r="BO41" s="164"/>
      <c r="BP41" s="164"/>
      <c r="BQ41" s="164"/>
      <c r="BR41" s="164"/>
      <c r="BS41" s="164">
        <v>5000.0</v>
      </c>
      <c r="BT41" s="164"/>
      <c r="BU41" s="164"/>
      <c r="BV41" s="164"/>
      <c r="BW41" s="164"/>
      <c r="BX41" s="164">
        <v>5000.0</v>
      </c>
      <c r="BY41" s="164"/>
      <c r="BZ41" s="164"/>
      <c r="CA41" s="164"/>
      <c r="CB41" s="164">
        <v>5000.0</v>
      </c>
      <c r="CC41" s="164"/>
      <c r="CD41" s="164"/>
      <c r="CE41" s="164"/>
      <c r="CF41" s="164">
        <v>5000.0</v>
      </c>
      <c r="CG41" s="164"/>
      <c r="CH41" s="164">
        <v>5000.0</v>
      </c>
      <c r="CI41" s="164"/>
      <c r="CJ41" s="164">
        <v>5000.0</v>
      </c>
      <c r="CK41" s="164"/>
      <c r="CL41" s="164"/>
      <c r="CM41" s="164"/>
      <c r="CN41" s="164"/>
    </row>
    <row r="42" ht="15.75" customHeight="1">
      <c r="A42" s="163"/>
      <c r="B42" s="79" t="s">
        <v>126</v>
      </c>
      <c r="C42" s="80"/>
      <c r="D42" s="137"/>
      <c r="E42" s="137"/>
      <c r="F42" s="137"/>
      <c r="G42" s="137"/>
      <c r="H42" s="137"/>
      <c r="I42" s="137"/>
      <c r="J42" s="137"/>
      <c r="K42" s="137"/>
      <c r="L42" s="163"/>
      <c r="M42" s="163"/>
      <c r="N42" s="163"/>
      <c r="O42" s="137"/>
      <c r="P42" s="137"/>
      <c r="Q42" s="137"/>
      <c r="R42" s="137"/>
      <c r="S42" s="137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>
        <f>100+50</f>
        <v>150</v>
      </c>
      <c r="AQ42" s="164"/>
      <c r="AR42" s="164"/>
      <c r="AS42" s="164"/>
      <c r="AT42" s="164">
        <v>500.0</v>
      </c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5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</row>
    <row r="43" ht="15.75" customHeight="1">
      <c r="A43" s="163"/>
      <c r="B43" s="79" t="s">
        <v>34</v>
      </c>
      <c r="C43" s="80" t="s">
        <v>127</v>
      </c>
      <c r="D43" s="137"/>
      <c r="E43" s="137"/>
      <c r="F43" s="137"/>
      <c r="G43" s="137"/>
      <c r="H43" s="137"/>
      <c r="I43" s="137"/>
      <c r="J43" s="137"/>
      <c r="K43" s="137"/>
      <c r="L43" s="163"/>
      <c r="M43" s="163"/>
      <c r="N43" s="163"/>
      <c r="O43" s="137"/>
      <c r="P43" s="137"/>
      <c r="Q43" s="137"/>
      <c r="R43" s="137"/>
      <c r="S43" s="137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>
        <v>2000.0</v>
      </c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W43" s="137">
        <v>5000.0</v>
      </c>
      <c r="AX43" s="164"/>
      <c r="AY43" s="164">
        <v>5000.0</v>
      </c>
      <c r="AZ43" s="164"/>
      <c r="BA43" s="164">
        <v>5000.0</v>
      </c>
      <c r="BB43" s="164"/>
      <c r="BC43" s="164"/>
      <c r="BD43" s="164"/>
      <c r="BE43" s="164">
        <v>5000.0</v>
      </c>
      <c r="BF43" s="165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84"/>
      <c r="CC43" s="84"/>
      <c r="CD43" s="84"/>
      <c r="CE43" s="164"/>
      <c r="CF43" s="84"/>
      <c r="CG43" s="84"/>
      <c r="CH43" s="84"/>
      <c r="CI43" s="84"/>
      <c r="CJ43" s="84"/>
      <c r="CK43" s="164"/>
      <c r="CL43" s="164"/>
      <c r="CM43" s="164"/>
      <c r="CN43" s="164"/>
    </row>
    <row r="44" ht="15.75" customHeight="1">
      <c r="A44" s="6"/>
      <c r="B44" s="47" t="s">
        <v>84</v>
      </c>
      <c r="C44" s="48"/>
      <c r="D44" s="126"/>
      <c r="E44" s="126"/>
      <c r="F44" s="126"/>
      <c r="G44" s="60"/>
      <c r="H44" s="112"/>
      <c r="I44" s="127"/>
      <c r="J44" s="127"/>
      <c r="K44" s="127"/>
      <c r="L44" s="127">
        <v>2000.0</v>
      </c>
      <c r="M44" s="6"/>
      <c r="N44" s="6"/>
      <c r="O44" s="42"/>
      <c r="P44" s="42"/>
      <c r="Q44" s="42"/>
      <c r="R44" s="42"/>
      <c r="S44" s="42"/>
      <c r="T44" s="166"/>
      <c r="U44" s="167"/>
      <c r="V44" s="168">
        <v>1000.0</v>
      </c>
      <c r="W44" s="168"/>
      <c r="X44" s="168"/>
      <c r="Y44" s="168"/>
      <c r="Z44" s="139"/>
      <c r="AA44" s="84">
        <v>3162.0</v>
      </c>
      <c r="AB44" s="169"/>
      <c r="AD44" s="84"/>
      <c r="AE44" s="84"/>
      <c r="AG44" s="84">
        <v>3105.0</v>
      </c>
      <c r="AH44" s="84"/>
      <c r="AI44" s="170">
        <v>3392.5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168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</row>
    <row r="45" ht="15.75" hidden="1" customHeight="1">
      <c r="A45" s="6"/>
      <c r="B45" s="47" t="s">
        <v>128</v>
      </c>
      <c r="C45" s="48" t="s">
        <v>129</v>
      </c>
      <c r="D45" s="126"/>
      <c r="E45" s="126"/>
      <c r="F45" s="126"/>
      <c r="G45" s="60"/>
      <c r="H45" s="127"/>
      <c r="I45" s="127"/>
      <c r="J45" s="127"/>
      <c r="K45" s="127"/>
      <c r="L45" s="128"/>
      <c r="M45" s="6"/>
      <c r="N45" s="6"/>
      <c r="O45" s="42"/>
      <c r="P45" s="42"/>
      <c r="Q45" s="42"/>
      <c r="R45" s="42"/>
      <c r="S45" s="42"/>
      <c r="T45" s="166"/>
      <c r="U45" s="167"/>
      <c r="V45" s="168">
        <v>460.0</v>
      </c>
      <c r="W45" s="168"/>
      <c r="X45" s="168"/>
      <c r="Y45" s="168"/>
      <c r="Z45" s="139"/>
      <c r="AB45" s="171"/>
      <c r="AD45" s="84"/>
      <c r="AE45" s="84"/>
      <c r="AF45" s="84">
        <v>460.0</v>
      </c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168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>
        <v>101.0</v>
      </c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</row>
    <row r="46" ht="15.75" customHeight="1">
      <c r="A46" s="6"/>
      <c r="B46" s="47" t="s">
        <v>131</v>
      </c>
      <c r="C46" s="48"/>
      <c r="D46" s="140"/>
      <c r="E46" s="140"/>
      <c r="F46" s="140"/>
      <c r="G46" s="141"/>
      <c r="H46" s="50"/>
      <c r="I46" s="50"/>
      <c r="J46" s="50"/>
      <c r="K46" s="50"/>
      <c r="L46" s="50"/>
      <c r="M46" s="141"/>
      <c r="N46" s="141"/>
      <c r="O46" s="141"/>
      <c r="P46" s="141"/>
      <c r="Q46" s="141"/>
      <c r="R46" s="141"/>
      <c r="S46" s="141"/>
      <c r="T46" s="140"/>
      <c r="U46" s="142"/>
      <c r="V46" s="50"/>
      <c r="W46" s="50"/>
      <c r="X46" s="50"/>
      <c r="Y46" s="50"/>
      <c r="Z46" s="50"/>
      <c r="AA46" s="50"/>
      <c r="AB46" s="143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174">
        <v>550.0</v>
      </c>
      <c r="BN46" s="174"/>
      <c r="BO46" s="174"/>
      <c r="BP46" s="174"/>
      <c r="BQ46" s="174">
        <v>550.0</v>
      </c>
      <c r="BR46" s="174"/>
      <c r="BS46" s="174"/>
      <c r="BT46" s="174"/>
      <c r="BU46" s="174"/>
      <c r="BV46" s="174">
        <v>550.0</v>
      </c>
      <c r="BW46" s="174"/>
      <c r="BX46" s="174"/>
      <c r="BY46" s="174"/>
      <c r="BZ46" s="174">
        <v>550.0</v>
      </c>
      <c r="CA46" s="174"/>
      <c r="CB46" s="174"/>
      <c r="CC46" s="174"/>
      <c r="CD46" s="174">
        <v>550.0</v>
      </c>
      <c r="CE46" s="50"/>
      <c r="CF46" s="50"/>
      <c r="CG46" s="50"/>
      <c r="CH46" s="174">
        <v>550.0</v>
      </c>
      <c r="CI46" s="50"/>
      <c r="CJ46" s="174">
        <v>550.0</v>
      </c>
      <c r="CK46" s="50"/>
      <c r="CL46" s="50"/>
      <c r="CM46" s="50"/>
      <c r="CN46" s="50"/>
    </row>
    <row r="47" ht="15.75" customHeight="1">
      <c r="A47" s="6"/>
      <c r="B47" s="47" t="s">
        <v>35</v>
      </c>
      <c r="C47" s="48" t="s">
        <v>130</v>
      </c>
      <c r="D47" s="126"/>
      <c r="E47" s="126"/>
      <c r="F47" s="126"/>
      <c r="G47" s="60"/>
      <c r="H47" s="127"/>
      <c r="I47" s="127"/>
      <c r="J47" s="127"/>
      <c r="K47" s="127"/>
      <c r="L47" s="128">
        <v>50.0</v>
      </c>
      <c r="M47" s="6"/>
      <c r="N47" s="6"/>
      <c r="O47" s="42"/>
      <c r="P47" s="42">
        <v>45.0</v>
      </c>
      <c r="Q47" s="42"/>
      <c r="R47" s="42"/>
      <c r="S47" s="42"/>
      <c r="T47" s="166"/>
      <c r="U47" s="167">
        <v>59.25</v>
      </c>
      <c r="V47" s="168"/>
      <c r="W47" s="168"/>
      <c r="X47" s="168"/>
      <c r="Y47" s="168"/>
      <c r="Z47" s="168">
        <v>100.0</v>
      </c>
      <c r="AA47" s="84"/>
      <c r="AB47" s="171"/>
      <c r="AD47" s="84"/>
      <c r="AE47" s="84"/>
      <c r="AF47" s="84"/>
      <c r="AG47" s="84"/>
      <c r="AH47" s="170">
        <v>91.0</v>
      </c>
      <c r="AI47" s="84"/>
      <c r="AJ47" s="84"/>
      <c r="AK47" s="84"/>
      <c r="AL47" s="172"/>
      <c r="AM47" s="173">
        <v>35.75</v>
      </c>
      <c r="AN47" s="84"/>
      <c r="AO47" s="84"/>
      <c r="AP47" s="84"/>
      <c r="AQ47" s="84">
        <v>48.0</v>
      </c>
      <c r="AR47" s="84"/>
      <c r="AS47" s="84"/>
      <c r="AT47" s="84"/>
      <c r="AU47" s="84">
        <v>100.0</v>
      </c>
      <c r="AV47" s="84"/>
      <c r="AW47" s="84"/>
      <c r="AX47" s="84"/>
      <c r="AY47" s="84"/>
      <c r="AZ47" s="84">
        <v>100.0</v>
      </c>
      <c r="BA47" s="84"/>
      <c r="BB47" s="84"/>
      <c r="BC47" s="84"/>
      <c r="BD47" s="84">
        <v>100.0</v>
      </c>
      <c r="BE47" s="84"/>
      <c r="BF47" s="168"/>
      <c r="BG47" s="84"/>
      <c r="BH47" s="84"/>
      <c r="BI47" s="84">
        <v>100.0</v>
      </c>
      <c r="BJ47" s="84"/>
      <c r="BK47" s="84"/>
      <c r="BL47" s="84"/>
      <c r="BM47" s="84">
        <v>100.0</v>
      </c>
      <c r="BN47" s="84"/>
      <c r="BO47" s="84"/>
      <c r="BP47" s="84"/>
      <c r="BQ47" s="84">
        <v>100.0</v>
      </c>
      <c r="BR47" s="84"/>
      <c r="BS47" s="84"/>
      <c r="BT47" s="84"/>
      <c r="BU47" s="84"/>
      <c r="BV47" s="84">
        <v>100.0</v>
      </c>
      <c r="BW47" s="84"/>
      <c r="BX47" s="84"/>
      <c r="BY47" s="84"/>
      <c r="BZ47" s="84">
        <v>100.0</v>
      </c>
      <c r="CA47" s="84"/>
      <c r="CC47" s="83">
        <v>100.0</v>
      </c>
      <c r="CD47" s="172"/>
      <c r="CE47" s="84"/>
      <c r="CF47" s="83">
        <v>100.0</v>
      </c>
      <c r="CG47" s="172"/>
      <c r="CH47" s="83">
        <v>100.0</v>
      </c>
      <c r="CI47" s="172"/>
      <c r="CJ47" s="83">
        <v>100.0</v>
      </c>
      <c r="CK47" s="172"/>
      <c r="CL47" s="84"/>
      <c r="CM47" s="84"/>
      <c r="CN47" s="84"/>
    </row>
    <row r="48" ht="15.75" customHeight="1">
      <c r="A48" s="6"/>
      <c r="B48" s="47" t="s">
        <v>37</v>
      </c>
      <c r="C48" s="48" t="s">
        <v>123</v>
      </c>
      <c r="D48" s="126"/>
      <c r="E48" s="126"/>
      <c r="F48" s="126">
        <v>613.0</v>
      </c>
      <c r="G48" s="60"/>
      <c r="H48" s="127"/>
      <c r="I48" s="127"/>
      <c r="J48" s="127"/>
      <c r="K48" s="127">
        <v>613.0</v>
      </c>
      <c r="L48" s="128"/>
      <c r="M48" s="6"/>
      <c r="N48" s="6"/>
      <c r="O48" s="60">
        <v>518.0</v>
      </c>
      <c r="P48" s="60"/>
      <c r="Q48" s="60"/>
      <c r="R48" s="60"/>
      <c r="S48" s="60">
        <v>518.0</v>
      </c>
      <c r="T48" s="175"/>
      <c r="U48" s="176"/>
      <c r="V48" s="165">
        <f>518*2</f>
        <v>1036</v>
      </c>
      <c r="W48" s="165"/>
      <c r="X48" s="168"/>
      <c r="Y48" s="165"/>
      <c r="Z48" s="165">
        <v>414.6</v>
      </c>
      <c r="AA48" s="172"/>
      <c r="AB48" s="171"/>
      <c r="AD48" s="172"/>
      <c r="AE48" s="172"/>
      <c r="AF48" s="172"/>
      <c r="AG48" s="172"/>
      <c r="AH48" s="172"/>
      <c r="AI48" s="170">
        <v>446.92</v>
      </c>
      <c r="AJ48" s="172"/>
      <c r="AK48" s="172"/>
      <c r="AL48" s="172"/>
      <c r="AM48" s="172">
        <v>446.92</v>
      </c>
      <c r="AN48" s="172"/>
      <c r="AO48" s="172"/>
      <c r="AP48" s="172"/>
      <c r="AQ48" s="172"/>
      <c r="AR48" s="172">
        <v>446.92</v>
      </c>
      <c r="AS48" s="172"/>
      <c r="AT48" s="172"/>
      <c r="AU48" s="172"/>
      <c r="AV48" s="172">
        <v>446.92</v>
      </c>
      <c r="AW48" s="172"/>
      <c r="AX48" s="172"/>
      <c r="AY48" s="172"/>
      <c r="AZ48" s="172"/>
      <c r="BA48" s="172"/>
      <c r="BB48" s="172"/>
      <c r="BC48" s="172"/>
      <c r="BD48" s="172">
        <v>446.92</v>
      </c>
      <c r="BE48" s="172"/>
      <c r="BF48" s="165"/>
      <c r="BG48" s="172"/>
      <c r="BH48" s="172"/>
      <c r="BI48" s="172">
        <v>446.92</v>
      </c>
      <c r="BJ48" s="172"/>
      <c r="BK48" s="172"/>
      <c r="BL48" s="172"/>
      <c r="BM48" s="172">
        <v>447.0</v>
      </c>
      <c r="BN48" s="172"/>
      <c r="BO48" s="172"/>
      <c r="BP48" s="172"/>
      <c r="BQ48" s="172">
        <v>447.0</v>
      </c>
      <c r="BR48" s="172"/>
      <c r="BS48" s="172"/>
      <c r="BT48" s="172"/>
      <c r="BU48" s="172"/>
      <c r="BV48" s="172">
        <v>447.0</v>
      </c>
      <c r="BW48" s="172"/>
      <c r="BX48" s="172"/>
      <c r="BY48" s="172"/>
      <c r="BZ48" s="172">
        <v>447.0</v>
      </c>
      <c r="CA48" s="172"/>
      <c r="CB48" s="172"/>
      <c r="CC48" s="172">
        <v>448.0</v>
      </c>
      <c r="CD48" s="172"/>
      <c r="CE48" s="84"/>
      <c r="CF48" s="172">
        <v>448.0</v>
      </c>
      <c r="CG48" s="172"/>
      <c r="CH48" s="172">
        <v>448.0</v>
      </c>
      <c r="CI48" s="172"/>
      <c r="CJ48" s="172">
        <v>448.0</v>
      </c>
      <c r="CK48" s="172"/>
      <c r="CL48" s="172"/>
      <c r="CM48" s="172"/>
      <c r="CN48" s="172"/>
    </row>
    <row r="49" ht="15.75" customHeight="1">
      <c r="A49" s="6"/>
      <c r="B49" s="47" t="s">
        <v>38</v>
      </c>
      <c r="C49" s="48" t="s">
        <v>123</v>
      </c>
      <c r="D49" s="126"/>
      <c r="E49" s="126"/>
      <c r="F49" s="126"/>
      <c r="G49" s="60">
        <v>44.2</v>
      </c>
      <c r="H49" s="127"/>
      <c r="I49" s="127"/>
      <c r="J49" s="127"/>
      <c r="K49" s="127">
        <v>44.2</v>
      </c>
      <c r="L49" s="128"/>
      <c r="M49" s="6"/>
      <c r="N49" s="6"/>
      <c r="O49" s="60"/>
      <c r="P49" s="60">
        <v>44.0</v>
      </c>
      <c r="Q49" s="60"/>
      <c r="R49" s="60"/>
      <c r="S49" s="60"/>
      <c r="T49" s="175"/>
      <c r="U49" s="176"/>
      <c r="V49" s="165">
        <v>44.2</v>
      </c>
      <c r="W49" s="165"/>
      <c r="X49" s="165"/>
      <c r="Y49" s="165"/>
      <c r="Z49" s="165">
        <v>44.2</v>
      </c>
      <c r="AA49" s="172"/>
      <c r="AB49" s="177"/>
      <c r="AD49" s="172"/>
      <c r="AE49" s="172"/>
      <c r="AF49" s="172"/>
      <c r="AG49" s="172"/>
      <c r="AH49" s="172"/>
      <c r="AI49" s="172"/>
      <c r="AJ49" s="172">
        <v>44.0</v>
      </c>
      <c r="AK49" s="172">
        <v>44.25</v>
      </c>
      <c r="AL49" s="172"/>
      <c r="AM49" s="172"/>
      <c r="AN49" s="172"/>
      <c r="AO49" s="83">
        <v>44.2</v>
      </c>
      <c r="AP49" s="172"/>
      <c r="AQ49" s="172"/>
      <c r="AR49" s="172"/>
      <c r="AS49" s="172">
        <v>44.2</v>
      </c>
      <c r="AT49" s="172"/>
      <c r="AU49" s="172"/>
      <c r="AV49" s="172">
        <v>44.0</v>
      </c>
      <c r="AW49" s="172"/>
      <c r="AX49" s="172"/>
      <c r="AY49" s="172"/>
      <c r="AZ49" s="172"/>
      <c r="BA49" s="172"/>
      <c r="BB49" s="172"/>
      <c r="BC49" s="172"/>
      <c r="BD49" s="172"/>
      <c r="BE49" s="172"/>
      <c r="BF49" s="165"/>
      <c r="BG49" s="172"/>
      <c r="BH49" s="172"/>
      <c r="BI49" s="172"/>
      <c r="BJ49" s="172"/>
      <c r="BK49" s="172"/>
      <c r="BL49" s="172"/>
      <c r="BM49" s="172">
        <v>44.2</v>
      </c>
      <c r="BN49" s="172"/>
      <c r="BO49" s="172"/>
      <c r="BP49" s="172"/>
      <c r="BQ49" s="172">
        <v>44.2</v>
      </c>
      <c r="BR49" s="172"/>
      <c r="BS49" s="172"/>
      <c r="BT49" s="172"/>
      <c r="BU49" s="172"/>
      <c r="BV49" s="172">
        <v>44.2</v>
      </c>
      <c r="BW49" s="172"/>
      <c r="BX49" s="172"/>
      <c r="BY49" s="172"/>
      <c r="BZ49" s="172">
        <v>44.2</v>
      </c>
      <c r="CA49" s="172"/>
      <c r="CB49" s="172"/>
      <c r="CC49" s="172">
        <v>45.2</v>
      </c>
      <c r="CD49" s="84"/>
      <c r="CE49" s="172"/>
      <c r="CF49" s="172">
        <v>45.2</v>
      </c>
      <c r="CG49" s="84"/>
      <c r="CH49" s="172">
        <v>45.2</v>
      </c>
      <c r="CI49" s="84"/>
      <c r="CJ49" s="172">
        <v>45.2</v>
      </c>
      <c r="CK49" s="84"/>
      <c r="CL49" s="172"/>
      <c r="CM49" s="172"/>
      <c r="CN49" s="172"/>
    </row>
    <row r="50" ht="15.75" customHeight="1">
      <c r="A50" s="6"/>
      <c r="B50" s="47" t="s">
        <v>86</v>
      </c>
      <c r="C50" s="48" t="s">
        <v>132</v>
      </c>
      <c r="D50" s="126"/>
      <c r="E50" s="126">
        <v>500.0</v>
      </c>
      <c r="F50" s="126"/>
      <c r="G50" s="60"/>
      <c r="H50" s="127"/>
      <c r="I50" s="127"/>
      <c r="J50" s="127"/>
      <c r="K50" s="127"/>
      <c r="L50" s="128"/>
      <c r="M50" s="6"/>
      <c r="N50" s="6"/>
      <c r="O50" s="42"/>
      <c r="P50" s="42"/>
      <c r="Q50" s="6"/>
      <c r="R50" s="42">
        <v>510.0</v>
      </c>
      <c r="S50" s="42"/>
      <c r="T50" s="166">
        <v>800.0</v>
      </c>
      <c r="U50" s="167"/>
      <c r="V50" s="168">
        <v>550.0</v>
      </c>
      <c r="W50" s="168"/>
      <c r="X50" s="168"/>
      <c r="Y50" s="168"/>
      <c r="Z50" s="139"/>
      <c r="AA50" s="84">
        <v>500.0</v>
      </c>
      <c r="AB50" s="171"/>
      <c r="AD50" s="84"/>
      <c r="AE50" s="84"/>
      <c r="AF50" s="84"/>
      <c r="AG50" s="84"/>
      <c r="AH50" s="84"/>
      <c r="AI50" s="84"/>
      <c r="AJ50" s="84"/>
      <c r="AK50" s="84"/>
      <c r="AL50" s="172"/>
      <c r="AM50" s="84"/>
      <c r="AN50" s="84">
        <v>814.76</v>
      </c>
      <c r="AO50" s="84"/>
      <c r="AP50" s="84"/>
      <c r="AQ50" s="84"/>
      <c r="AR50" s="84"/>
      <c r="AS50" s="84"/>
      <c r="AT50" s="84"/>
      <c r="AU50" s="137"/>
      <c r="AV50" s="84"/>
      <c r="AW50" s="84"/>
      <c r="AX50" s="84">
        <f>1167.39/2</f>
        <v>583.695</v>
      </c>
      <c r="AY50" s="84"/>
      <c r="AZ50" s="84"/>
      <c r="BA50" s="84"/>
      <c r="BB50" s="84">
        <v>680.0</v>
      </c>
      <c r="BC50" s="84"/>
      <c r="BD50" s="84">
        <v>520.0</v>
      </c>
      <c r="BE50" s="84"/>
      <c r="BF50" s="168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172"/>
      <c r="CF50" s="84"/>
      <c r="CG50" s="84"/>
      <c r="CH50" s="84"/>
      <c r="CI50" s="84"/>
      <c r="CJ50" s="84"/>
      <c r="CK50" s="84"/>
      <c r="CL50" s="84"/>
      <c r="CM50" s="84"/>
      <c r="CN50" s="84"/>
    </row>
    <row r="51" ht="15.75" customHeight="1">
      <c r="A51" s="6"/>
      <c r="B51" s="47" t="s">
        <v>133</v>
      </c>
      <c r="C51" s="48" t="s">
        <v>134</v>
      </c>
      <c r="D51" s="126"/>
      <c r="E51" s="126"/>
      <c r="F51" s="126"/>
      <c r="G51" s="60"/>
      <c r="H51" s="127"/>
      <c r="I51" s="127"/>
      <c r="J51" s="127"/>
      <c r="K51" s="127"/>
      <c r="L51" s="128"/>
      <c r="M51" s="6"/>
      <c r="N51" s="6"/>
      <c r="O51" s="42"/>
      <c r="P51" s="42">
        <v>319.08</v>
      </c>
      <c r="Q51" s="42"/>
      <c r="R51" s="42"/>
      <c r="S51" s="42"/>
      <c r="T51" s="166"/>
      <c r="U51" s="167"/>
      <c r="V51" s="168">
        <v>157.39</v>
      </c>
      <c r="W51" s="168"/>
      <c r="X51" s="168"/>
      <c r="Y51" s="168"/>
      <c r="Z51" s="168"/>
      <c r="AA51" s="84"/>
      <c r="AD51" s="171">
        <v>144.45</v>
      </c>
      <c r="AE51" s="84"/>
      <c r="AF51" s="84">
        <v>562.78</v>
      </c>
      <c r="AG51" s="84"/>
      <c r="AH51" s="84"/>
      <c r="AI51" s="84"/>
      <c r="AJ51" s="84"/>
      <c r="AK51" s="84"/>
      <c r="AL51" s="172"/>
      <c r="AM51" s="84"/>
      <c r="AN51" s="84">
        <v>229.82</v>
      </c>
      <c r="AO51" s="84"/>
      <c r="AP51" s="84"/>
      <c r="AQ51" s="84"/>
      <c r="AR51" s="84"/>
      <c r="AS51" s="84"/>
      <c r="AT51" s="85"/>
      <c r="AU51" s="82">
        <v>223.6</v>
      </c>
      <c r="AV51" s="84"/>
      <c r="AW51" s="84">
        <v>115.0</v>
      </c>
      <c r="AX51" s="84"/>
      <c r="AY51" s="84"/>
      <c r="AZ51" s="84"/>
      <c r="BA51" s="84"/>
      <c r="BB51" s="84">
        <v>115.0</v>
      </c>
      <c r="BC51" s="84"/>
      <c r="BD51" s="84"/>
      <c r="BE51" s="84"/>
      <c r="BF51" s="168"/>
      <c r="BG51" s="84"/>
      <c r="BH51" s="84"/>
      <c r="BI51" s="84"/>
      <c r="BJ51" s="84"/>
      <c r="BK51" s="84"/>
      <c r="BL51" s="84"/>
      <c r="BM51" s="84"/>
      <c r="BN51" s="84"/>
      <c r="BO51" s="84">
        <v>123.71</v>
      </c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>
        <v>124.71</v>
      </c>
      <c r="CG51" s="84"/>
      <c r="CH51" s="84">
        <v>124.71</v>
      </c>
      <c r="CI51" s="84"/>
      <c r="CJ51" s="84">
        <v>124.71</v>
      </c>
      <c r="CK51" s="84"/>
      <c r="CL51" s="84"/>
      <c r="CM51" s="84"/>
      <c r="CN51" s="84"/>
    </row>
    <row r="52" ht="15.75" customHeight="1">
      <c r="A52" s="6"/>
      <c r="B52" s="47" t="s">
        <v>41</v>
      </c>
      <c r="C52" s="48"/>
      <c r="D52" s="126"/>
      <c r="E52" s="126"/>
      <c r="F52" s="126"/>
      <c r="G52" s="60"/>
      <c r="H52" s="127"/>
      <c r="I52" s="127">
        <v>1000.0</v>
      </c>
      <c r="J52" s="127"/>
      <c r="K52" s="127"/>
      <c r="L52" s="128"/>
      <c r="M52" s="6"/>
      <c r="N52" s="6"/>
      <c r="O52" s="42"/>
      <c r="P52" s="42"/>
      <c r="Q52" s="6"/>
      <c r="R52" s="42"/>
      <c r="S52" s="42"/>
      <c r="T52" s="166"/>
      <c r="U52" s="167"/>
      <c r="V52" s="168"/>
      <c r="W52" s="168"/>
      <c r="X52" s="168"/>
      <c r="Y52" s="168"/>
      <c r="Z52" s="139"/>
      <c r="AB52" s="171"/>
      <c r="AD52" s="84">
        <f>600</f>
        <v>600</v>
      </c>
      <c r="AE52" s="84"/>
      <c r="AF52" s="84">
        <v>889.35</v>
      </c>
      <c r="AG52" s="84"/>
      <c r="AH52" s="84"/>
      <c r="AI52" s="84"/>
      <c r="AJ52" s="84"/>
      <c r="AK52" s="84"/>
      <c r="AL52" s="172"/>
      <c r="AM52" s="84"/>
      <c r="AN52" s="84">
        <v>636.56</v>
      </c>
      <c r="AO52" s="178">
        <v>100.0</v>
      </c>
      <c r="AP52" s="178">
        <v>350.0</v>
      </c>
      <c r="AQ52" s="84">
        <v>500.0</v>
      </c>
      <c r="AR52" s="84"/>
      <c r="AS52" s="84"/>
      <c r="AT52" s="84"/>
      <c r="AV52" s="179"/>
      <c r="AW52" s="84"/>
      <c r="AX52" s="84"/>
      <c r="AZ52" s="84"/>
      <c r="BA52" s="84"/>
      <c r="BB52" s="84"/>
      <c r="BD52" s="84"/>
      <c r="BE52" s="84"/>
      <c r="BF52" s="168"/>
      <c r="BG52" s="84"/>
      <c r="BJ52" s="84"/>
      <c r="BK52" s="84"/>
      <c r="BL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L52" s="84"/>
      <c r="CM52" s="84"/>
      <c r="CN52" s="84"/>
    </row>
    <row r="53" ht="15.75" customHeight="1">
      <c r="A53" s="6"/>
      <c r="B53" s="47" t="s">
        <v>135</v>
      </c>
      <c r="C53" s="48"/>
      <c r="D53" s="140"/>
      <c r="E53" s="140"/>
      <c r="F53" s="140"/>
      <c r="G53" s="141"/>
      <c r="H53" s="50"/>
      <c r="I53" s="50"/>
      <c r="J53" s="50"/>
      <c r="K53" s="50"/>
      <c r="L53" s="128"/>
      <c r="M53" s="6"/>
      <c r="N53" s="6"/>
      <c r="O53" s="6"/>
      <c r="P53" s="6"/>
      <c r="Q53" s="6"/>
      <c r="R53" s="6"/>
      <c r="S53" s="6"/>
      <c r="T53" s="166"/>
      <c r="U53" s="167"/>
      <c r="V53" s="168">
        <v>80.0</v>
      </c>
      <c r="W53" s="168"/>
      <c r="X53" s="168"/>
      <c r="Y53" s="168"/>
      <c r="Z53" s="168">
        <v>78.65</v>
      </c>
      <c r="AA53" s="84"/>
      <c r="AB53" s="171"/>
      <c r="AD53" s="84">
        <v>97.52</v>
      </c>
      <c r="AE53" s="84"/>
      <c r="AF53" s="84">
        <v>167.0</v>
      </c>
      <c r="AG53" s="84"/>
      <c r="AH53" s="84"/>
      <c r="AI53" s="84"/>
      <c r="AJ53" s="84"/>
      <c r="AK53" s="84"/>
      <c r="AL53" s="84"/>
      <c r="AM53" s="84"/>
      <c r="AN53" s="84"/>
      <c r="AO53" s="83"/>
      <c r="AP53" s="84"/>
      <c r="AQ53" s="84"/>
      <c r="AR53" s="84"/>
      <c r="AS53" s="84"/>
      <c r="AT53" s="84"/>
      <c r="AV53" s="84"/>
      <c r="AW53" s="84"/>
      <c r="AX53" s="84"/>
      <c r="AY53" s="84"/>
      <c r="BA53" s="84"/>
      <c r="BB53" s="84"/>
      <c r="BC53" s="84"/>
      <c r="BE53" s="84"/>
      <c r="BF53" s="168"/>
      <c r="BG53" s="84"/>
      <c r="BH53" s="84"/>
      <c r="BI53" s="84"/>
      <c r="BJ53" s="84"/>
      <c r="BL53" s="84"/>
      <c r="BN53" s="84"/>
      <c r="BO53" s="84"/>
      <c r="BP53" s="84">
        <v>20000.0</v>
      </c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</row>
    <row r="54" ht="15.75" customHeight="1">
      <c r="A54" s="6"/>
      <c r="B54" s="47" t="s">
        <v>136</v>
      </c>
      <c r="C54" s="48" t="s">
        <v>137</v>
      </c>
      <c r="D54" s="140"/>
      <c r="E54" s="140"/>
      <c r="F54" s="140"/>
      <c r="G54" s="141"/>
      <c r="H54" s="50"/>
      <c r="I54" s="50"/>
      <c r="J54" s="50"/>
      <c r="K54" s="50"/>
      <c r="L54" s="128"/>
      <c r="M54" s="6"/>
      <c r="N54" s="6"/>
      <c r="O54" s="6"/>
      <c r="P54" s="6"/>
      <c r="Q54" s="6"/>
      <c r="R54" s="6"/>
      <c r="S54" s="6"/>
      <c r="T54" s="166"/>
      <c r="U54" s="167"/>
      <c r="V54" s="168">
        <v>170.0</v>
      </c>
      <c r="W54" s="168"/>
      <c r="X54" s="168"/>
      <c r="Y54" s="168"/>
      <c r="Z54" s="168"/>
      <c r="AA54" s="84"/>
      <c r="AB54" s="171"/>
      <c r="AD54" s="84"/>
      <c r="AE54" s="84">
        <v>170.0</v>
      </c>
      <c r="AF54" s="84">
        <v>360.83</v>
      </c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>
        <v>220.0</v>
      </c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168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</row>
    <row r="55" ht="15.75" customHeight="1">
      <c r="A55" s="6"/>
      <c r="B55" s="47" t="s">
        <v>138</v>
      </c>
      <c r="C55" s="48" t="s">
        <v>139</v>
      </c>
      <c r="D55" s="140"/>
      <c r="E55" s="140"/>
      <c r="F55" s="140"/>
      <c r="G55" s="141"/>
      <c r="H55" s="50"/>
      <c r="I55" s="50"/>
      <c r="J55" s="50"/>
      <c r="K55" s="50"/>
      <c r="L55" s="128"/>
      <c r="M55" s="6"/>
      <c r="N55" s="6"/>
      <c r="O55" s="6"/>
      <c r="P55" s="6"/>
      <c r="Q55" s="6"/>
      <c r="R55" s="6"/>
      <c r="S55" s="6"/>
      <c r="T55" s="166"/>
      <c r="U55" s="167"/>
      <c r="V55" s="168"/>
      <c r="W55" s="168"/>
      <c r="X55" s="139"/>
      <c r="Y55" s="168"/>
      <c r="Z55" s="139"/>
      <c r="AB55" s="171"/>
      <c r="AD55" s="84"/>
      <c r="AE55" s="84"/>
      <c r="AG55" s="84">
        <v>1200.0</v>
      </c>
      <c r="AH55" s="84"/>
      <c r="AI55" s="84"/>
      <c r="AK55" s="84"/>
      <c r="AL55" s="172">
        <v>1380.0</v>
      </c>
      <c r="AM55" s="84"/>
      <c r="AN55" s="84"/>
      <c r="AO55" s="84"/>
      <c r="AP55" s="84">
        <v>206.99</v>
      </c>
      <c r="AQ55" s="84"/>
      <c r="AR55" s="84"/>
      <c r="AS55" s="84"/>
      <c r="AT55" s="84"/>
      <c r="AU55" s="84">
        <v>20.0</v>
      </c>
      <c r="AV55" s="84"/>
      <c r="AW55" s="84"/>
      <c r="AX55" s="84"/>
      <c r="AY55" s="84"/>
      <c r="AZ55" s="84"/>
      <c r="BA55" s="84"/>
      <c r="BB55" s="84"/>
      <c r="BC55" s="84"/>
      <c r="BD55" s="84">
        <v>20.0</v>
      </c>
      <c r="BE55" s="84"/>
      <c r="BF55" s="168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5"/>
      <c r="CC55" s="85"/>
      <c r="CD55" s="85"/>
      <c r="CE55" s="84"/>
      <c r="CF55" s="84"/>
      <c r="CG55" s="84"/>
      <c r="CH55" s="84"/>
      <c r="CI55" s="84"/>
      <c r="CJ55" s="84"/>
      <c r="CK55" s="84"/>
      <c r="CL55" s="84"/>
      <c r="CM55" s="84"/>
      <c r="CN55" s="84"/>
    </row>
    <row r="56" ht="15.75" customHeight="1">
      <c r="A56" s="6"/>
      <c r="B56" s="47" t="s">
        <v>43</v>
      </c>
      <c r="C56" s="48"/>
      <c r="D56" s="140"/>
      <c r="E56" s="140"/>
      <c r="F56" s="140"/>
      <c r="G56" s="141"/>
      <c r="H56" s="50"/>
      <c r="I56" s="50"/>
      <c r="J56" s="50"/>
      <c r="K56" s="50"/>
      <c r="L56" s="128"/>
      <c r="M56" s="6"/>
      <c r="N56" s="6"/>
      <c r="O56" s="6"/>
      <c r="P56" s="6"/>
      <c r="Q56" s="6"/>
      <c r="R56" s="6"/>
      <c r="S56" s="6"/>
      <c r="T56" s="166"/>
      <c r="U56" s="167"/>
      <c r="V56" s="168"/>
      <c r="W56" s="168"/>
      <c r="X56" s="168"/>
      <c r="Y56" s="168"/>
      <c r="Z56" s="139"/>
      <c r="AB56" s="171"/>
      <c r="AD56" s="84"/>
      <c r="AE56" s="84"/>
      <c r="AF56" s="84">
        <v>661.0</v>
      </c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>
        <f>454.25+400</f>
        <v>854.25</v>
      </c>
      <c r="AV56" s="84"/>
      <c r="AW56" s="84"/>
      <c r="AX56" s="84"/>
      <c r="AY56" s="84"/>
      <c r="AZ56" s="84"/>
      <c r="BA56" s="84"/>
      <c r="BB56" s="84"/>
      <c r="BC56" s="84"/>
      <c r="BD56" s="84"/>
      <c r="BE56" s="85"/>
      <c r="BF56" s="168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4"/>
      <c r="CC56" s="84"/>
      <c r="CD56" s="84"/>
      <c r="CE56" s="84"/>
      <c r="CF56" s="85"/>
      <c r="CG56" s="85"/>
      <c r="CH56" s="85"/>
      <c r="CI56" s="85"/>
      <c r="CJ56" s="85"/>
      <c r="CK56" s="85"/>
      <c r="CL56" s="85"/>
      <c r="CM56" s="85"/>
      <c r="CN56" s="85"/>
    </row>
    <row r="57" ht="15.75" customHeight="1">
      <c r="A57" s="6"/>
      <c r="B57" s="47" t="s">
        <v>140</v>
      </c>
      <c r="C57" s="48" t="s">
        <v>141</v>
      </c>
      <c r="D57" s="140"/>
      <c r="E57" s="140"/>
      <c r="F57" s="140"/>
      <c r="G57" s="141"/>
      <c r="H57" s="50"/>
      <c r="I57" s="50"/>
      <c r="J57" s="50"/>
      <c r="K57" s="50"/>
      <c r="L57" s="128"/>
      <c r="M57" s="6"/>
      <c r="N57" s="6"/>
      <c r="O57" s="6"/>
      <c r="P57" s="6"/>
      <c r="Q57" s="6"/>
      <c r="R57" s="6"/>
      <c r="S57" s="6"/>
      <c r="T57" s="166"/>
      <c r="U57" s="167"/>
      <c r="V57" s="168"/>
      <c r="W57" s="168"/>
      <c r="X57" s="168"/>
      <c r="Y57" s="168"/>
      <c r="Z57" s="168"/>
      <c r="AA57" s="84"/>
      <c r="AB57" s="171"/>
      <c r="AC57" s="84"/>
      <c r="AD57" s="84"/>
      <c r="AE57" s="84"/>
      <c r="AF57" s="173"/>
      <c r="AG57" s="84"/>
      <c r="AH57" s="84"/>
      <c r="AI57" s="84"/>
      <c r="AJ57" s="84"/>
      <c r="AK57" s="84"/>
      <c r="AL57" s="84"/>
      <c r="AM57" s="84"/>
      <c r="AN57" s="180"/>
      <c r="AO57" s="180"/>
      <c r="AP57" s="180"/>
      <c r="AQ57" s="181"/>
      <c r="AR57" s="181"/>
      <c r="AS57" s="181"/>
      <c r="AT57" s="181"/>
      <c r="AV57" s="84"/>
      <c r="AW57" s="181">
        <v>1035.54</v>
      </c>
      <c r="AX57" s="84"/>
      <c r="AY57" s="84"/>
      <c r="AZ57" s="84"/>
      <c r="BA57" s="84"/>
      <c r="BB57" s="84"/>
      <c r="BC57" s="84"/>
      <c r="BD57" s="84"/>
      <c r="BE57" s="84"/>
      <c r="BF57" s="168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E57" s="85"/>
      <c r="CF57" s="84"/>
      <c r="CG57" s="84"/>
      <c r="CH57" s="84"/>
      <c r="CI57" s="84"/>
      <c r="CJ57" s="84"/>
      <c r="CK57" s="84"/>
      <c r="CL57" s="84"/>
      <c r="CM57" s="84"/>
      <c r="CN57" s="84"/>
    </row>
    <row r="58" ht="15.75" customHeight="1">
      <c r="A58" s="6"/>
      <c r="B58" s="47" t="s">
        <v>142</v>
      </c>
      <c r="C58" s="48" t="s">
        <v>143</v>
      </c>
      <c r="D58" s="140"/>
      <c r="E58" s="140"/>
      <c r="F58" s="140"/>
      <c r="G58" s="141"/>
      <c r="H58" s="50"/>
      <c r="I58" s="50"/>
      <c r="J58" s="50"/>
      <c r="K58" s="50"/>
      <c r="L58" s="128"/>
      <c r="M58" s="6"/>
      <c r="N58" s="6"/>
      <c r="O58" s="6"/>
      <c r="P58" s="6"/>
      <c r="Q58" s="6"/>
      <c r="R58" s="6"/>
      <c r="S58" s="6"/>
      <c r="T58" s="166">
        <v>30.11</v>
      </c>
      <c r="U58" s="182">
        <v>115.51</v>
      </c>
      <c r="V58" s="168"/>
      <c r="W58" s="168"/>
      <c r="X58" s="168">
        <v>28.38</v>
      </c>
      <c r="Y58" s="168"/>
      <c r="Z58" s="168"/>
      <c r="AA58" s="84"/>
      <c r="AB58" s="171"/>
      <c r="AC58" s="84"/>
      <c r="AD58" s="84"/>
      <c r="AE58" s="84"/>
      <c r="AF58" s="84"/>
      <c r="AG58" s="84"/>
      <c r="AH58" s="170">
        <v>103.31</v>
      </c>
      <c r="AI58" s="84"/>
      <c r="AJ58" s="84"/>
      <c r="AK58" s="84"/>
      <c r="AL58" s="84">
        <f>27+107</f>
        <v>134</v>
      </c>
      <c r="AM58" s="172"/>
      <c r="AN58" s="84"/>
      <c r="AO58" s="84"/>
      <c r="AP58" s="84"/>
      <c r="AQ58" s="84"/>
      <c r="AR58" s="84"/>
      <c r="AS58" s="84"/>
      <c r="AT58" s="84"/>
      <c r="AU58" s="84">
        <v>125.0</v>
      </c>
      <c r="AV58" s="84"/>
      <c r="AW58" s="84"/>
      <c r="AX58" s="84"/>
      <c r="AY58" s="84">
        <v>125.0</v>
      </c>
      <c r="AZ58" s="84"/>
      <c r="BA58" s="84"/>
      <c r="BB58" s="84"/>
      <c r="BC58" s="84">
        <v>125.0</v>
      </c>
      <c r="BD58" s="84"/>
      <c r="BE58" s="84"/>
      <c r="BF58" s="168"/>
      <c r="BG58" s="84"/>
      <c r="BH58" s="84"/>
      <c r="BI58" s="84"/>
      <c r="BJ58" s="84"/>
      <c r="BK58" s="183">
        <v>26.84</v>
      </c>
      <c r="BL58" s="84">
        <v>104.84</v>
      </c>
      <c r="BM58" s="84"/>
      <c r="BN58" s="84"/>
      <c r="BO58" s="84"/>
      <c r="BP58" s="183">
        <v>26.84</v>
      </c>
      <c r="BQ58" s="84">
        <v>104.84</v>
      </c>
      <c r="BR58" s="84"/>
      <c r="BS58" s="84"/>
      <c r="BT58" s="183">
        <v>26.84</v>
      </c>
      <c r="BU58" s="84">
        <v>104.84</v>
      </c>
      <c r="BV58" s="84"/>
      <c r="BW58" s="84"/>
      <c r="BX58" s="84"/>
      <c r="BY58" s="84"/>
      <c r="BZ58" s="84"/>
      <c r="CA58" s="84"/>
      <c r="CC58" s="183">
        <v>26.84</v>
      </c>
      <c r="CD58" s="84">
        <v>260.84</v>
      </c>
      <c r="CE58" s="84"/>
      <c r="CF58" s="84">
        <f>260.84+26.84</f>
        <v>287.68</v>
      </c>
      <c r="CG58" s="84"/>
      <c r="CH58" s="84">
        <f>260.84+26.84</f>
        <v>287.68</v>
      </c>
      <c r="CI58" s="84"/>
      <c r="CJ58" s="84">
        <f>260.84+26.84</f>
        <v>287.68</v>
      </c>
      <c r="CK58" s="84"/>
      <c r="CL58" s="84"/>
      <c r="CM58" s="84"/>
      <c r="CN58" s="84"/>
    </row>
    <row r="59" ht="15.75" customHeight="1">
      <c r="A59" s="6"/>
      <c r="B59" s="47" t="s">
        <v>144</v>
      </c>
      <c r="C59" s="48" t="s">
        <v>123</v>
      </c>
      <c r="D59" s="140"/>
      <c r="E59" s="140"/>
      <c r="F59" s="140"/>
      <c r="G59" s="141"/>
      <c r="H59" s="50"/>
      <c r="I59" s="50"/>
      <c r="J59" s="50"/>
      <c r="K59" s="50"/>
      <c r="L59" s="128"/>
      <c r="M59" s="6"/>
      <c r="N59" s="6"/>
      <c r="O59" s="6"/>
      <c r="P59" s="6"/>
      <c r="Q59" s="6"/>
      <c r="R59" s="6"/>
      <c r="S59" s="6"/>
      <c r="T59" s="166">
        <v>75.0</v>
      </c>
      <c r="U59" s="182"/>
      <c r="V59" s="168"/>
      <c r="W59" s="168">
        <v>80.0</v>
      </c>
      <c r="X59" s="168"/>
      <c r="Y59" s="168"/>
      <c r="Z59" s="168">
        <v>75.0</v>
      </c>
      <c r="AA59" s="84"/>
      <c r="AB59" s="171"/>
      <c r="AC59" s="84"/>
      <c r="AD59" s="84"/>
      <c r="AE59" s="84">
        <v>75.0</v>
      </c>
      <c r="AF59" s="84"/>
      <c r="AG59" s="84"/>
      <c r="AH59" s="170">
        <v>75.0</v>
      </c>
      <c r="AI59" s="84"/>
      <c r="AJ59" s="84">
        <v>75.0</v>
      </c>
      <c r="AK59" s="84"/>
      <c r="AL59" s="84"/>
      <c r="AM59" s="84"/>
      <c r="AN59" s="84"/>
      <c r="AO59" s="84">
        <v>75.0</v>
      </c>
      <c r="AP59" s="84"/>
      <c r="AQ59" s="84"/>
      <c r="AR59" s="84">
        <v>6.0</v>
      </c>
      <c r="AS59" s="84">
        <v>90.0</v>
      </c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168"/>
      <c r="BG59" s="84"/>
      <c r="BH59" s="84"/>
      <c r="BI59" s="84"/>
      <c r="BJ59" s="84"/>
      <c r="BK59" s="84"/>
      <c r="BL59" s="84"/>
      <c r="BM59" s="84">
        <v>100.0</v>
      </c>
      <c r="BN59" s="84"/>
      <c r="BO59" s="84"/>
      <c r="BP59" s="84"/>
      <c r="BQ59" s="84">
        <v>100.0</v>
      </c>
      <c r="BR59" s="84"/>
      <c r="BS59" s="84"/>
      <c r="BT59" s="84"/>
      <c r="BU59" s="84"/>
      <c r="BV59" s="84">
        <v>100.0</v>
      </c>
      <c r="BW59" s="84"/>
      <c r="BX59" s="84"/>
      <c r="BY59" s="84"/>
      <c r="BZ59" s="84">
        <v>100.0</v>
      </c>
      <c r="CA59" s="84"/>
      <c r="CB59" s="84"/>
      <c r="CD59" s="84">
        <v>100.0</v>
      </c>
      <c r="CE59" s="84"/>
      <c r="CF59" s="84">
        <v>100.0</v>
      </c>
      <c r="CG59" s="84"/>
      <c r="CH59" s="84">
        <v>100.0</v>
      </c>
      <c r="CI59" s="84"/>
      <c r="CJ59" s="84">
        <v>100.0</v>
      </c>
      <c r="CK59" s="84"/>
      <c r="CL59" s="84"/>
      <c r="CM59" s="84"/>
      <c r="CN59" s="84"/>
    </row>
    <row r="60" ht="15.75" customHeight="1">
      <c r="A60" s="6"/>
      <c r="B60" s="47" t="s">
        <v>145</v>
      </c>
      <c r="C60" s="48" t="s">
        <v>146</v>
      </c>
      <c r="D60" s="140"/>
      <c r="E60" s="140"/>
      <c r="F60" s="140"/>
      <c r="G60" s="141"/>
      <c r="H60" s="50"/>
      <c r="I60" s="50"/>
      <c r="J60" s="50"/>
      <c r="K60" s="50"/>
      <c r="L60" s="128"/>
      <c r="M60" s="6"/>
      <c r="N60" s="6"/>
      <c r="O60" s="6"/>
      <c r="P60" s="6"/>
      <c r="Q60" s="6"/>
      <c r="R60" s="6"/>
      <c r="S60" s="6"/>
      <c r="T60" s="166"/>
      <c r="U60" s="182"/>
      <c r="V60" s="184">
        <v>33.35</v>
      </c>
      <c r="W60" s="168"/>
      <c r="X60" s="168"/>
      <c r="Y60" s="168"/>
      <c r="Z60" s="168">
        <v>33.35</v>
      </c>
      <c r="AA60" s="84"/>
      <c r="AB60" s="171"/>
      <c r="AC60" s="84"/>
      <c r="AD60" s="84">
        <v>33.35</v>
      </c>
      <c r="AE60" s="84"/>
      <c r="AF60" s="84"/>
      <c r="AG60" s="84"/>
      <c r="AH60" s="84"/>
      <c r="AI60" s="170">
        <v>33.0</v>
      </c>
      <c r="AJ60" s="84"/>
      <c r="AK60" s="84"/>
      <c r="AL60" s="84"/>
      <c r="AM60" s="84">
        <v>33.0</v>
      </c>
      <c r="AN60" s="84"/>
      <c r="AO60" s="84"/>
      <c r="AP60" s="84"/>
      <c r="AQ60" s="84"/>
      <c r="AR60" s="84"/>
      <c r="AS60" s="84"/>
      <c r="AT60" s="84"/>
      <c r="AU60" s="84"/>
      <c r="AV60" s="84">
        <v>33.0</v>
      </c>
      <c r="AW60" s="84"/>
      <c r="AX60" s="84"/>
      <c r="AY60" s="84"/>
      <c r="AZ60" s="84"/>
      <c r="BA60" s="84"/>
      <c r="BB60" s="84"/>
      <c r="BC60" s="84"/>
      <c r="BD60" s="84">
        <v>33.0</v>
      </c>
      <c r="BE60" s="84"/>
      <c r="BF60" s="168"/>
      <c r="BG60" s="84"/>
      <c r="BH60" s="84"/>
      <c r="BI60" s="84"/>
      <c r="BJ60" s="84"/>
      <c r="BK60" s="84"/>
      <c r="BL60" s="183">
        <v>33.35</v>
      </c>
      <c r="BM60" s="84"/>
      <c r="BN60" s="84"/>
      <c r="BO60" s="84"/>
      <c r="BP60" s="84"/>
      <c r="BQ60" s="183">
        <v>33.35</v>
      </c>
      <c r="BR60" s="84"/>
      <c r="BS60" s="84"/>
      <c r="BT60" s="84"/>
      <c r="BU60" s="183">
        <v>33.35</v>
      </c>
      <c r="BV60" s="84"/>
      <c r="BW60" s="84"/>
      <c r="BX60" s="84"/>
      <c r="BY60" s="84"/>
      <c r="BZ60" s="84"/>
      <c r="CA60" s="84"/>
      <c r="CB60" s="84"/>
      <c r="CC60" s="183">
        <v>34.35</v>
      </c>
      <c r="CD60" s="84"/>
      <c r="CE60" s="84"/>
      <c r="CF60" s="183">
        <v>34.35</v>
      </c>
      <c r="CG60" s="84"/>
      <c r="CH60" s="183">
        <v>34.35</v>
      </c>
      <c r="CI60" s="84"/>
      <c r="CJ60" s="183">
        <v>34.35</v>
      </c>
      <c r="CK60" s="84"/>
      <c r="CL60" s="84"/>
      <c r="CM60" s="84"/>
      <c r="CN60" s="84"/>
    </row>
    <row r="61" ht="15.75" hidden="1" customHeight="1">
      <c r="A61" s="6"/>
      <c r="B61" s="47" t="s">
        <v>147</v>
      </c>
      <c r="C61" s="48" t="s">
        <v>148</v>
      </c>
      <c r="D61" s="140"/>
      <c r="E61" s="140"/>
      <c r="F61" s="140"/>
      <c r="G61" s="141"/>
      <c r="H61" s="50"/>
      <c r="I61" s="50"/>
      <c r="J61" s="50"/>
      <c r="K61" s="50"/>
      <c r="L61" s="128"/>
      <c r="M61" s="6"/>
      <c r="N61" s="6"/>
      <c r="O61" s="6"/>
      <c r="P61" s="6"/>
      <c r="Q61" s="6"/>
      <c r="R61" s="6"/>
      <c r="S61" s="6"/>
      <c r="T61" s="166"/>
      <c r="U61" s="182"/>
      <c r="V61" s="168"/>
      <c r="W61" s="168"/>
      <c r="X61" s="168"/>
      <c r="Y61" s="168"/>
      <c r="Z61" s="139"/>
      <c r="AA61" s="84"/>
      <c r="AB61" s="169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R61" s="84"/>
      <c r="AS61" s="84">
        <v>348.0</v>
      </c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168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</row>
    <row r="62" ht="15.75" customHeight="1">
      <c r="A62" s="6"/>
      <c r="B62" s="47" t="s">
        <v>149</v>
      </c>
      <c r="C62" s="48" t="s">
        <v>150</v>
      </c>
      <c r="D62" s="140"/>
      <c r="E62" s="140"/>
      <c r="F62" s="140"/>
      <c r="G62" s="141"/>
      <c r="H62" s="50"/>
      <c r="I62" s="50"/>
      <c r="J62" s="50"/>
      <c r="K62" s="50"/>
      <c r="L62" s="128"/>
      <c r="M62" s="6"/>
      <c r="N62" s="6"/>
      <c r="O62" s="6"/>
      <c r="P62" s="6"/>
      <c r="Q62" s="6"/>
      <c r="R62" s="6"/>
      <c r="S62" s="6"/>
      <c r="T62" s="166"/>
      <c r="U62" s="182">
        <v>34.5</v>
      </c>
      <c r="V62" s="168"/>
      <c r="W62" s="168"/>
      <c r="X62" s="168"/>
      <c r="Y62" s="168"/>
      <c r="Z62" s="168">
        <v>34.5</v>
      </c>
      <c r="AA62" s="84"/>
      <c r="AB62" s="171"/>
      <c r="AC62" s="84"/>
      <c r="AD62" s="84">
        <v>34.5</v>
      </c>
      <c r="AE62" s="84"/>
      <c r="AF62" s="84"/>
      <c r="AG62" s="84"/>
      <c r="AH62" s="84"/>
      <c r="AI62" s="170">
        <v>35.0</v>
      </c>
      <c r="AJ62" s="84"/>
      <c r="AK62" s="84"/>
      <c r="AL62" s="84"/>
      <c r="AM62" s="84">
        <v>35.0</v>
      </c>
      <c r="AN62" s="84"/>
      <c r="AO62" s="84"/>
      <c r="AP62" s="84"/>
      <c r="AQ62" s="84"/>
      <c r="AR62" s="84"/>
      <c r="AS62" s="84"/>
      <c r="AT62" s="84"/>
      <c r="AU62" s="84"/>
      <c r="AV62" s="84">
        <v>35.0</v>
      </c>
      <c r="AW62" s="84"/>
      <c r="AX62" s="84"/>
      <c r="AY62" s="84"/>
      <c r="AZ62" s="84"/>
      <c r="BA62" s="84"/>
      <c r="BB62" s="84"/>
      <c r="BC62" s="84"/>
      <c r="BD62" s="84">
        <v>35.0</v>
      </c>
      <c r="BE62" s="84"/>
      <c r="BF62" s="168"/>
      <c r="BG62" s="84"/>
      <c r="BH62" s="84"/>
      <c r="BI62" s="84"/>
      <c r="BJ62" s="84"/>
      <c r="BK62" s="84"/>
      <c r="BL62" s="84"/>
      <c r="BM62" s="183">
        <v>34.5</v>
      </c>
      <c r="BN62" s="84"/>
      <c r="BO62" s="84"/>
      <c r="BP62" s="84"/>
      <c r="BQ62" s="84"/>
      <c r="BR62" s="183">
        <v>34.5</v>
      </c>
      <c r="BS62" s="84"/>
      <c r="BT62" s="84"/>
      <c r="BU62" s="84"/>
      <c r="BV62" s="183">
        <v>34.5</v>
      </c>
      <c r="BW62" s="183"/>
      <c r="BX62" s="183"/>
      <c r="BY62" s="183"/>
      <c r="BZ62" s="183">
        <v>34.5</v>
      </c>
      <c r="CA62" s="183"/>
      <c r="CB62" s="84"/>
      <c r="CC62" s="84"/>
      <c r="CD62" s="183">
        <v>35.5</v>
      </c>
      <c r="CE62" s="84"/>
      <c r="CF62" s="183">
        <v>35.5</v>
      </c>
      <c r="CG62" s="183"/>
      <c r="CH62" s="183">
        <v>35.5</v>
      </c>
      <c r="CI62" s="183"/>
      <c r="CJ62" s="183">
        <v>35.5</v>
      </c>
      <c r="CK62" s="84"/>
      <c r="CL62" s="84"/>
      <c r="CM62" s="84"/>
      <c r="CN62" s="84"/>
    </row>
    <row r="63" ht="15.75" customHeight="1">
      <c r="A63" s="6"/>
      <c r="B63" s="47" t="s">
        <v>151</v>
      </c>
      <c r="C63" s="48" t="s">
        <v>152</v>
      </c>
      <c r="D63" s="140"/>
      <c r="E63" s="140"/>
      <c r="F63" s="140"/>
      <c r="G63" s="141"/>
      <c r="H63" s="50"/>
      <c r="I63" s="50"/>
      <c r="J63" s="50"/>
      <c r="K63" s="50"/>
      <c r="L63" s="128"/>
      <c r="M63" s="6"/>
      <c r="N63" s="6"/>
      <c r="O63" s="6"/>
      <c r="P63" s="6"/>
      <c r="Q63" s="6"/>
      <c r="R63" s="6"/>
      <c r="S63" s="6"/>
      <c r="T63" s="166"/>
      <c r="U63" s="182"/>
      <c r="V63" s="168">
        <v>21.85</v>
      </c>
      <c r="W63" s="168"/>
      <c r="X63" s="168"/>
      <c r="Y63" s="168"/>
      <c r="Z63" s="168">
        <v>21.85</v>
      </c>
      <c r="AA63" s="84"/>
      <c r="AB63" s="171"/>
      <c r="AC63" s="84"/>
      <c r="AD63" s="84"/>
      <c r="AE63" s="84">
        <v>21.85</v>
      </c>
      <c r="AF63" s="84"/>
      <c r="AG63" s="84"/>
      <c r="AH63" s="84"/>
      <c r="AI63" s="84"/>
      <c r="AJ63" s="84">
        <v>22.0</v>
      </c>
      <c r="AK63" s="84"/>
      <c r="AL63" s="84"/>
      <c r="AM63" s="84">
        <v>43.7</v>
      </c>
      <c r="AN63" s="84"/>
      <c r="AO63" s="84"/>
      <c r="AP63" s="84"/>
      <c r="AQ63" s="84"/>
      <c r="AR63" s="84"/>
      <c r="AS63" s="84"/>
      <c r="AT63" s="84"/>
      <c r="AU63" s="84"/>
      <c r="AV63" s="84">
        <v>22.0</v>
      </c>
      <c r="AW63" s="84"/>
      <c r="AX63" s="84"/>
      <c r="AY63" s="84"/>
      <c r="AZ63" s="84"/>
      <c r="BA63" s="84"/>
      <c r="BB63" s="84"/>
      <c r="BC63" s="84"/>
      <c r="BD63" s="84">
        <v>22.0</v>
      </c>
      <c r="BE63" s="84"/>
      <c r="BF63" s="168"/>
      <c r="BG63" s="84"/>
      <c r="BH63" s="84"/>
      <c r="BI63" s="84"/>
      <c r="BJ63" s="84"/>
      <c r="BK63" s="84"/>
      <c r="BL63" s="84"/>
      <c r="BM63" s="84">
        <v>65.55</v>
      </c>
      <c r="BN63" s="84"/>
      <c r="BO63" s="84"/>
      <c r="BP63" s="84"/>
      <c r="BQ63" s="84"/>
      <c r="BR63" s="84">
        <v>65.55</v>
      </c>
      <c r="BS63" s="84"/>
      <c r="BT63" s="84"/>
      <c r="BU63" s="84"/>
      <c r="BV63" s="84">
        <v>65.55</v>
      </c>
      <c r="BW63" s="84"/>
      <c r="BX63" s="84"/>
      <c r="BY63" s="84"/>
      <c r="BZ63" s="84">
        <v>65.55</v>
      </c>
      <c r="CA63" s="84"/>
      <c r="CB63" s="84"/>
      <c r="CC63" s="84"/>
      <c r="CD63" s="84">
        <v>66.55</v>
      </c>
      <c r="CE63" s="84"/>
      <c r="CF63" s="84">
        <v>66.55</v>
      </c>
      <c r="CG63" s="84"/>
      <c r="CH63" s="84">
        <v>66.55</v>
      </c>
      <c r="CI63" s="84"/>
      <c r="CJ63" s="84">
        <v>66.55</v>
      </c>
      <c r="CK63" s="84"/>
      <c r="CL63" s="84"/>
      <c r="CM63" s="84"/>
      <c r="CN63" s="84"/>
    </row>
    <row r="64" ht="15.75" customHeight="1">
      <c r="A64" s="6"/>
      <c r="B64" s="47" t="s">
        <v>153</v>
      </c>
      <c r="C64" s="48" t="s">
        <v>152</v>
      </c>
      <c r="D64" s="140"/>
      <c r="E64" s="140"/>
      <c r="F64" s="140"/>
      <c r="G64" s="141"/>
      <c r="H64" s="50"/>
      <c r="I64" s="50"/>
      <c r="J64" s="50"/>
      <c r="K64" s="50"/>
      <c r="L64" s="128"/>
      <c r="M64" s="6"/>
      <c r="N64" s="6"/>
      <c r="O64" s="6"/>
      <c r="P64" s="6"/>
      <c r="Q64" s="6"/>
      <c r="R64" s="6"/>
      <c r="S64" s="6"/>
      <c r="T64" s="166"/>
      <c r="U64" s="182"/>
      <c r="V64" s="168">
        <v>15.0</v>
      </c>
      <c r="W64" s="168"/>
      <c r="X64" s="168"/>
      <c r="Y64" s="168"/>
      <c r="Z64" s="168">
        <v>15.0</v>
      </c>
      <c r="AA64" s="84"/>
      <c r="AB64" s="171"/>
      <c r="AC64" s="84"/>
      <c r="AD64" s="84"/>
      <c r="AE64" s="84">
        <v>15.0</v>
      </c>
      <c r="AF64" s="84"/>
      <c r="AG64" s="84"/>
      <c r="AH64" s="84"/>
      <c r="AI64" s="170">
        <v>15.0</v>
      </c>
      <c r="AJ64" s="84"/>
      <c r="AK64" s="84"/>
      <c r="AL64" s="84"/>
      <c r="AM64" s="84"/>
      <c r="AN64" s="84">
        <v>13.37</v>
      </c>
      <c r="AO64" s="84"/>
      <c r="AP64" s="84"/>
      <c r="AQ64" s="84"/>
      <c r="AR64" s="84"/>
      <c r="AS64" s="84"/>
      <c r="AT64" s="84"/>
      <c r="AU64" s="84"/>
      <c r="AV64" s="84">
        <v>15.0</v>
      </c>
      <c r="AW64" s="84"/>
      <c r="AX64" s="84"/>
      <c r="AY64" s="84"/>
      <c r="AZ64" s="84"/>
      <c r="BA64" s="84"/>
      <c r="BB64" s="84"/>
      <c r="BC64" s="84"/>
      <c r="BD64" s="84">
        <v>15.0</v>
      </c>
      <c r="BE64" s="84"/>
      <c r="BF64" s="168"/>
      <c r="BG64" s="84"/>
      <c r="BH64" s="84"/>
      <c r="BI64" s="84"/>
      <c r="BJ64" s="84"/>
      <c r="BK64" s="84"/>
      <c r="BL64" s="84"/>
      <c r="BM64" s="183">
        <v>13.35</v>
      </c>
      <c r="BO64" s="84"/>
      <c r="BP64" s="84"/>
      <c r="BQ64" s="84"/>
      <c r="BR64" s="183">
        <v>13.35</v>
      </c>
      <c r="BS64" s="84"/>
      <c r="BT64" s="84"/>
      <c r="BU64" s="84"/>
      <c r="BV64" s="183">
        <v>13.35</v>
      </c>
      <c r="BW64" s="183"/>
      <c r="BX64" s="183"/>
      <c r="BY64" s="183"/>
      <c r="BZ64" s="183">
        <v>13.35</v>
      </c>
      <c r="CA64" s="183"/>
      <c r="CB64" s="84"/>
      <c r="CC64" s="84"/>
      <c r="CD64" s="183">
        <v>14.35</v>
      </c>
      <c r="CE64" s="84"/>
      <c r="CF64" s="183">
        <v>14.35</v>
      </c>
      <c r="CG64" s="183"/>
      <c r="CH64" s="183">
        <v>14.35</v>
      </c>
      <c r="CI64" s="183"/>
      <c r="CJ64" s="183">
        <v>14.35</v>
      </c>
      <c r="CK64" s="84"/>
      <c r="CL64" s="84"/>
      <c r="CM64" s="84"/>
      <c r="CN64" s="84"/>
    </row>
    <row r="65" ht="15.75" customHeight="1">
      <c r="A65" s="6"/>
      <c r="B65" s="47" t="s">
        <v>154</v>
      </c>
      <c r="C65" s="48" t="s">
        <v>155</v>
      </c>
      <c r="D65" s="140"/>
      <c r="E65" s="140"/>
      <c r="F65" s="140"/>
      <c r="G65" s="141"/>
      <c r="H65" s="50"/>
      <c r="I65" s="50"/>
      <c r="J65" s="50"/>
      <c r="K65" s="50"/>
      <c r="L65" s="128"/>
      <c r="M65" s="6"/>
      <c r="N65" s="6"/>
      <c r="O65" s="6"/>
      <c r="P65" s="6"/>
      <c r="Q65" s="6"/>
      <c r="R65" s="6"/>
      <c r="S65" s="6"/>
      <c r="T65" s="166"/>
      <c r="U65" s="182"/>
      <c r="V65" s="168">
        <v>60.0</v>
      </c>
      <c r="W65" s="168"/>
      <c r="X65" s="168"/>
      <c r="Y65" s="168"/>
      <c r="Z65" s="168">
        <v>60.0</v>
      </c>
      <c r="AA65" s="84"/>
      <c r="AB65" s="171"/>
      <c r="AC65" s="84"/>
      <c r="AD65" s="84"/>
      <c r="AE65" s="84">
        <v>60.0</v>
      </c>
      <c r="AF65" s="84"/>
      <c r="AG65" s="84"/>
      <c r="AH65" s="84"/>
      <c r="AI65" s="170">
        <v>40.0</v>
      </c>
      <c r="AJ65" s="84"/>
      <c r="AK65" s="84"/>
      <c r="AL65" s="84"/>
      <c r="AM65" s="84">
        <v>40.0</v>
      </c>
      <c r="AN65" s="84"/>
      <c r="AO65" s="84"/>
      <c r="AP65" s="84"/>
      <c r="AQ65" s="84"/>
      <c r="AR65" s="84"/>
      <c r="AS65" s="84"/>
      <c r="AT65" s="84"/>
      <c r="AU65" s="84"/>
      <c r="AV65" s="84">
        <v>51.61</v>
      </c>
      <c r="AW65" s="84"/>
      <c r="AX65" s="84"/>
      <c r="AY65" s="84"/>
      <c r="AZ65" s="84"/>
      <c r="BA65" s="84"/>
      <c r="BB65" s="84"/>
      <c r="BC65" s="84"/>
      <c r="BD65" s="84">
        <v>51.61</v>
      </c>
      <c r="BE65" s="84"/>
      <c r="BF65" s="168"/>
      <c r="BG65" s="84"/>
      <c r="BH65" s="84"/>
      <c r="BI65" s="84"/>
      <c r="BJ65" s="84"/>
      <c r="BK65" s="84"/>
      <c r="BL65" s="84"/>
      <c r="BM65" s="84">
        <v>55.0</v>
      </c>
      <c r="BN65" s="84"/>
      <c r="BO65" s="84"/>
      <c r="BP65" s="84"/>
      <c r="BQ65" s="84"/>
      <c r="BR65" s="84">
        <v>55.0</v>
      </c>
      <c r="BS65" s="84"/>
      <c r="BT65" s="84"/>
      <c r="BU65" s="84"/>
      <c r="BV65" s="84">
        <v>55.0</v>
      </c>
      <c r="BW65" s="84"/>
      <c r="BX65" s="84"/>
      <c r="BY65" s="84"/>
      <c r="BZ65" s="84">
        <v>55.0</v>
      </c>
      <c r="CA65" s="84"/>
      <c r="CB65" s="84"/>
      <c r="CC65" s="84"/>
      <c r="CD65" s="84">
        <v>56.0</v>
      </c>
      <c r="CE65" s="84"/>
      <c r="CF65" s="84">
        <v>56.0</v>
      </c>
      <c r="CG65" s="84"/>
      <c r="CH65" s="84">
        <v>56.0</v>
      </c>
      <c r="CI65" s="84"/>
      <c r="CJ65" s="84">
        <v>56.0</v>
      </c>
      <c r="CK65" s="84"/>
      <c r="CL65" s="84"/>
      <c r="CM65" s="84"/>
      <c r="CN65" s="84"/>
    </row>
    <row r="66" ht="15.75" hidden="1" customHeight="1">
      <c r="A66" s="6"/>
      <c r="B66" s="47" t="s">
        <v>156</v>
      </c>
      <c r="C66" s="48" t="s">
        <v>157</v>
      </c>
      <c r="D66" s="140"/>
      <c r="E66" s="140"/>
      <c r="F66" s="140"/>
      <c r="G66" s="141"/>
      <c r="H66" s="50"/>
      <c r="I66" s="50"/>
      <c r="J66" s="50"/>
      <c r="K66" s="50"/>
      <c r="L66" s="128"/>
      <c r="M66" s="6"/>
      <c r="N66" s="6"/>
      <c r="O66" s="6"/>
      <c r="P66" s="6"/>
      <c r="Q66" s="6"/>
      <c r="R66" s="6"/>
      <c r="S66" s="6"/>
      <c r="T66" s="166"/>
      <c r="U66" s="182"/>
      <c r="V66" s="168"/>
      <c r="W66" s="168">
        <v>17.19</v>
      </c>
      <c r="X66" s="168"/>
      <c r="Y66" s="168"/>
      <c r="Z66" s="168"/>
      <c r="AA66" s="84"/>
      <c r="AB66" s="171">
        <v>17.19</v>
      </c>
      <c r="AC66" s="84"/>
      <c r="AD66" s="84"/>
      <c r="AE66" s="84"/>
      <c r="AF66" s="84">
        <v>17.0</v>
      </c>
      <c r="AG66" s="84"/>
      <c r="AH66" s="84"/>
      <c r="AI66" s="84"/>
      <c r="AJ66" s="84">
        <v>17.0</v>
      </c>
      <c r="AK66" s="84"/>
      <c r="AL66" s="84"/>
      <c r="AM66" s="84"/>
      <c r="AN66" s="84"/>
      <c r="AO66" s="84"/>
      <c r="AP66" s="84"/>
      <c r="AQ66" s="84"/>
      <c r="AR66" s="84"/>
      <c r="AS66" s="84">
        <v>17.0</v>
      </c>
      <c r="AT66" s="84"/>
      <c r="AU66" s="84"/>
      <c r="AV66" s="84"/>
      <c r="AW66" s="84">
        <v>17.0</v>
      </c>
      <c r="AX66" s="84"/>
      <c r="AY66" s="84"/>
      <c r="AZ66" s="84"/>
      <c r="BA66" s="84">
        <v>17.0</v>
      </c>
      <c r="BB66" s="84"/>
      <c r="BC66" s="84"/>
      <c r="BD66" s="84"/>
      <c r="BE66" s="84"/>
      <c r="BF66" s="168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</row>
    <row r="67" ht="15.75" customHeight="1">
      <c r="A67" s="6"/>
      <c r="B67" s="47" t="s">
        <v>158</v>
      </c>
      <c r="C67" s="48" t="s">
        <v>159</v>
      </c>
      <c r="D67" s="140"/>
      <c r="E67" s="140"/>
      <c r="F67" s="140"/>
      <c r="G67" s="141"/>
      <c r="H67" s="50"/>
      <c r="I67" s="50"/>
      <c r="J67" s="50"/>
      <c r="K67" s="50"/>
      <c r="L67" s="128"/>
      <c r="M67" s="6"/>
      <c r="N67" s="6"/>
      <c r="O67" s="6"/>
      <c r="P67" s="6"/>
      <c r="Q67" s="6"/>
      <c r="R67" s="6"/>
      <c r="S67" s="6"/>
      <c r="T67" s="166">
        <v>51.93</v>
      </c>
      <c r="U67" s="182"/>
      <c r="V67" s="168"/>
      <c r="W67" s="168"/>
      <c r="X67" s="168">
        <v>48.94</v>
      </c>
      <c r="Y67" s="168"/>
      <c r="Z67" s="168"/>
      <c r="AA67" s="84"/>
      <c r="AB67" s="171"/>
      <c r="AC67" s="84">
        <v>49.49</v>
      </c>
      <c r="AD67" s="84"/>
      <c r="AE67" s="84"/>
      <c r="AF67" s="84"/>
      <c r="AG67" s="84">
        <v>49.0</v>
      </c>
      <c r="AH67" s="84"/>
      <c r="AI67" s="84"/>
      <c r="AJ67" s="84"/>
      <c r="AK67" s="84"/>
      <c r="AL67" s="84">
        <v>46.52</v>
      </c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168"/>
      <c r="BG67" s="84"/>
      <c r="BH67" s="84"/>
      <c r="BI67" s="84"/>
      <c r="BJ67" s="84"/>
      <c r="BK67" s="183">
        <v>46.29</v>
      </c>
      <c r="BL67" s="84"/>
      <c r="BM67" s="84"/>
      <c r="BN67" s="84"/>
      <c r="BO67" s="84"/>
      <c r="BP67" s="183">
        <v>46.29</v>
      </c>
      <c r="BQ67" s="84"/>
      <c r="BR67" s="84"/>
      <c r="BS67" s="84"/>
      <c r="BT67" s="183">
        <v>46.29</v>
      </c>
      <c r="BU67" s="84"/>
      <c r="BV67" s="84"/>
      <c r="BW67" s="84"/>
      <c r="BX67" s="84"/>
      <c r="BY67" s="84"/>
      <c r="BZ67" s="84"/>
      <c r="CA67" s="84"/>
      <c r="CC67" s="183">
        <v>47.29</v>
      </c>
      <c r="CD67" s="84"/>
      <c r="CE67" s="84"/>
      <c r="CF67" s="183">
        <v>47.29</v>
      </c>
      <c r="CG67" s="84"/>
      <c r="CH67" s="183">
        <v>47.29</v>
      </c>
      <c r="CI67" s="84"/>
      <c r="CJ67" s="183">
        <v>47.29</v>
      </c>
      <c r="CK67" s="84"/>
      <c r="CL67" s="84"/>
      <c r="CM67" s="84"/>
      <c r="CN67" s="84"/>
    </row>
    <row r="68" ht="15.75" customHeight="1">
      <c r="A68" s="6"/>
      <c r="B68" s="47" t="s">
        <v>160</v>
      </c>
      <c r="C68" s="48" t="s">
        <v>161</v>
      </c>
      <c r="D68" s="140"/>
      <c r="E68" s="140"/>
      <c r="F68" s="140"/>
      <c r="G68" s="141"/>
      <c r="H68" s="50"/>
      <c r="I68" s="50"/>
      <c r="J68" s="50"/>
      <c r="K68" s="50"/>
      <c r="L68" s="128"/>
      <c r="M68" s="6"/>
      <c r="N68" s="6"/>
      <c r="O68" s="6"/>
      <c r="P68" s="6"/>
      <c r="Q68" s="6"/>
      <c r="R68" s="6"/>
      <c r="S68" s="6"/>
      <c r="T68" s="166"/>
      <c r="U68" s="182"/>
      <c r="V68" s="184">
        <v>42.0</v>
      </c>
      <c r="W68" s="168"/>
      <c r="X68" s="168"/>
      <c r="Y68" s="168">
        <v>41.15</v>
      </c>
      <c r="Z68" s="168"/>
      <c r="AA68" s="84"/>
      <c r="AB68" s="171"/>
      <c r="AC68" s="84">
        <v>42.0</v>
      </c>
      <c r="AD68" s="84"/>
      <c r="AE68" s="84"/>
      <c r="AF68" s="84"/>
      <c r="AG68" s="84">
        <v>42.0</v>
      </c>
      <c r="AH68" s="84"/>
      <c r="AI68" s="84"/>
      <c r="AJ68" s="84"/>
      <c r="AK68" s="84"/>
      <c r="AL68" s="84">
        <v>39.0</v>
      </c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168"/>
      <c r="BG68" s="84"/>
      <c r="BH68" s="84"/>
      <c r="BI68" s="84"/>
      <c r="BJ68" s="84"/>
      <c r="BK68" s="84"/>
      <c r="BL68" s="183">
        <v>38.85</v>
      </c>
      <c r="BM68" s="84"/>
      <c r="BN68" s="84"/>
      <c r="BO68" s="84"/>
      <c r="BP68" s="183">
        <v>38.85</v>
      </c>
      <c r="BQ68" s="84"/>
      <c r="BR68" s="84"/>
      <c r="BS68" s="84"/>
      <c r="BT68" s="183">
        <v>38.85</v>
      </c>
      <c r="BU68" s="84"/>
      <c r="BV68" s="84"/>
      <c r="BW68" s="84"/>
      <c r="BX68" s="84"/>
      <c r="BY68" s="84"/>
      <c r="BZ68" s="84"/>
      <c r="CA68" s="84"/>
      <c r="CC68" s="183">
        <v>39.85</v>
      </c>
      <c r="CD68" s="84"/>
      <c r="CE68" s="84"/>
      <c r="CF68" s="183">
        <v>39.85</v>
      </c>
      <c r="CH68" s="183">
        <v>39.85</v>
      </c>
      <c r="CJ68" s="183">
        <v>39.85</v>
      </c>
      <c r="CK68" s="84"/>
      <c r="CL68" s="84"/>
      <c r="CM68" s="84"/>
      <c r="CN68" s="84"/>
    </row>
    <row r="69" ht="15.75" hidden="1" customHeight="1">
      <c r="A69" s="6"/>
      <c r="B69" s="47" t="s">
        <v>162</v>
      </c>
      <c r="C69" s="48" t="s">
        <v>163</v>
      </c>
      <c r="D69" s="140"/>
      <c r="E69" s="140"/>
      <c r="F69" s="140"/>
      <c r="G69" s="141"/>
      <c r="H69" s="50"/>
      <c r="I69" s="50"/>
      <c r="J69" s="50"/>
      <c r="K69" s="50"/>
      <c r="L69" s="128"/>
      <c r="M69" s="6"/>
      <c r="N69" s="6"/>
      <c r="O69" s="6"/>
      <c r="P69" s="6"/>
      <c r="Q69" s="6"/>
      <c r="R69" s="6"/>
      <c r="S69" s="6"/>
      <c r="T69" s="166"/>
      <c r="U69" s="182">
        <v>32.89</v>
      </c>
      <c r="V69" s="168"/>
      <c r="W69" s="168"/>
      <c r="X69" s="168"/>
      <c r="Y69" s="168">
        <v>32.89</v>
      </c>
      <c r="Z69" s="168"/>
      <c r="AA69" s="84"/>
      <c r="AB69" s="171"/>
      <c r="AC69" s="84">
        <v>32.89</v>
      </c>
      <c r="AD69" s="84"/>
      <c r="AE69" s="84"/>
      <c r="AF69" s="84"/>
      <c r="AG69" s="84">
        <v>33.0</v>
      </c>
      <c r="AH69" s="84"/>
      <c r="AI69" s="84"/>
      <c r="AJ69" s="84"/>
      <c r="AK69" s="84"/>
      <c r="AL69" s="173"/>
      <c r="AM69" s="173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168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183">
        <v>39.85</v>
      </c>
      <c r="CG69" s="84"/>
      <c r="CH69" s="183">
        <v>39.85</v>
      </c>
      <c r="CI69" s="84"/>
      <c r="CJ69" s="183">
        <v>39.85</v>
      </c>
      <c r="CK69" s="84"/>
      <c r="CL69" s="84"/>
      <c r="CM69" s="84"/>
      <c r="CN69" s="84"/>
    </row>
    <row r="70" ht="15.75" customHeight="1">
      <c r="A70" s="6"/>
      <c r="B70" s="92" t="s">
        <v>164</v>
      </c>
      <c r="C70" s="48"/>
      <c r="D70" s="140"/>
      <c r="E70" s="140"/>
      <c r="F70" s="140"/>
      <c r="G70" s="141"/>
      <c r="H70" s="50"/>
      <c r="I70" s="50"/>
      <c r="J70" s="50"/>
      <c r="K70" s="50"/>
      <c r="L70" s="128"/>
      <c r="M70" s="6"/>
      <c r="N70" s="6"/>
      <c r="O70" s="6"/>
      <c r="P70" s="6"/>
      <c r="Q70" s="6"/>
      <c r="R70" s="6"/>
      <c r="S70" s="6"/>
      <c r="T70" s="166"/>
      <c r="U70" s="182"/>
      <c r="V70" s="168"/>
      <c r="W70" s="168"/>
      <c r="X70" s="168"/>
      <c r="Y70" s="168"/>
      <c r="Z70" s="168"/>
      <c r="AA70" s="84"/>
      <c r="AB70" s="171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168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</row>
    <row r="71" ht="15.75" hidden="1" customHeight="1">
      <c r="A71" s="6"/>
      <c r="B71" s="47" t="s">
        <v>165</v>
      </c>
      <c r="C71" s="48"/>
      <c r="D71" s="140"/>
      <c r="E71" s="140"/>
      <c r="F71" s="140"/>
      <c r="G71" s="141"/>
      <c r="H71" s="50"/>
      <c r="I71" s="50"/>
      <c r="J71" s="50"/>
      <c r="K71" s="50"/>
      <c r="L71" s="128"/>
      <c r="M71" s="6"/>
      <c r="N71" s="6"/>
      <c r="O71" s="6"/>
      <c r="P71" s="6"/>
      <c r="Q71" s="6"/>
      <c r="R71" s="6"/>
      <c r="S71" s="6"/>
      <c r="T71" s="166"/>
      <c r="U71" s="182">
        <v>1150.0</v>
      </c>
      <c r="V71" s="168"/>
      <c r="W71" s="168"/>
      <c r="X71" s="168"/>
      <c r="Y71" s="168"/>
      <c r="Z71" s="168"/>
      <c r="AA71" s="84"/>
      <c r="AB71" s="171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168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</row>
    <row r="72" ht="15.75" customHeight="1">
      <c r="A72" s="6"/>
      <c r="B72" s="47" t="s">
        <v>166</v>
      </c>
      <c r="C72" s="48"/>
      <c r="D72" s="140"/>
      <c r="E72" s="140"/>
      <c r="F72" s="140"/>
      <c r="G72" s="141"/>
      <c r="H72" s="50"/>
      <c r="I72" s="50"/>
      <c r="J72" s="50"/>
      <c r="K72" s="50"/>
      <c r="L72" s="128"/>
      <c r="M72" s="6"/>
      <c r="N72" s="6"/>
      <c r="O72" s="6"/>
      <c r="P72" s="6"/>
      <c r="Q72" s="6"/>
      <c r="R72" s="6"/>
      <c r="S72" s="6"/>
      <c r="T72" s="166"/>
      <c r="U72" s="182"/>
      <c r="V72" s="168"/>
      <c r="W72" s="112"/>
      <c r="X72" s="168"/>
      <c r="Y72" s="168"/>
      <c r="Z72" s="168"/>
      <c r="AA72" s="6"/>
      <c r="AB72" s="171"/>
      <c r="AE72" s="84"/>
      <c r="AF72" s="84">
        <v>3750.0</v>
      </c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>
        <v>1225.0</v>
      </c>
      <c r="AX72" s="84"/>
      <c r="AY72" s="84"/>
      <c r="AZ72" s="84"/>
      <c r="BA72" s="84"/>
      <c r="BB72" s="84"/>
      <c r="BC72" s="84"/>
      <c r="BD72" s="84"/>
      <c r="BE72" s="84"/>
      <c r="BF72" s="168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</row>
    <row r="73" ht="15.75" hidden="1" customHeight="1">
      <c r="A73" s="6"/>
      <c r="B73" s="47" t="s">
        <v>167</v>
      </c>
      <c r="C73" s="48"/>
      <c r="D73" s="140"/>
      <c r="E73" s="140"/>
      <c r="F73" s="140"/>
      <c r="G73" s="141"/>
      <c r="H73" s="50"/>
      <c r="I73" s="50"/>
      <c r="J73" s="50"/>
      <c r="K73" s="50"/>
      <c r="L73" s="128"/>
      <c r="M73" s="6"/>
      <c r="N73" s="6"/>
      <c r="O73" s="6"/>
      <c r="P73" s="6"/>
      <c r="Q73" s="6"/>
      <c r="R73" s="6"/>
      <c r="S73" s="6"/>
      <c r="T73" s="166"/>
      <c r="U73" s="182"/>
      <c r="V73" s="168"/>
      <c r="W73" s="168"/>
      <c r="X73" s="168"/>
      <c r="Y73" s="168"/>
      <c r="Z73" s="168"/>
      <c r="AA73" s="84"/>
      <c r="AB73" s="171"/>
      <c r="AE73" s="84"/>
      <c r="AF73" s="84">
        <v>6104.0</v>
      </c>
      <c r="AG73" s="84"/>
      <c r="AH73" s="170">
        <v>500.0</v>
      </c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168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</row>
    <row r="74" ht="15.75" customHeight="1">
      <c r="A74" s="6"/>
      <c r="B74" s="47" t="s">
        <v>168</v>
      </c>
      <c r="C74" s="48"/>
      <c r="D74" s="140"/>
      <c r="E74" s="140"/>
      <c r="F74" s="140"/>
      <c r="G74" s="141"/>
      <c r="H74" s="50"/>
      <c r="I74" s="50"/>
      <c r="J74" s="50"/>
      <c r="K74" s="50"/>
      <c r="L74" s="128"/>
      <c r="M74" s="6"/>
      <c r="N74" s="6"/>
      <c r="O74" s="6"/>
      <c r="P74" s="6"/>
      <c r="Q74" s="6"/>
      <c r="R74" s="6"/>
      <c r="S74" s="6"/>
      <c r="T74" s="166">
        <f>8.47+32.38+9.5</f>
        <v>50.35</v>
      </c>
      <c r="U74" s="182"/>
      <c r="V74" s="168"/>
      <c r="W74" s="168"/>
      <c r="X74" s="168">
        <f>26.38+6.61</f>
        <v>32.99</v>
      </c>
      <c r="Y74" s="168">
        <v>47.8</v>
      </c>
      <c r="Z74" s="168"/>
      <c r="AA74" s="84">
        <v>155.0</v>
      </c>
      <c r="AB74" s="171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168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</row>
    <row r="75" ht="15.75" customHeight="1">
      <c r="A75" s="6"/>
      <c r="B75" s="47" t="s">
        <v>169</v>
      </c>
      <c r="C75" s="48"/>
      <c r="D75" s="140"/>
      <c r="E75" s="140"/>
      <c r="F75" s="140"/>
      <c r="G75" s="141"/>
      <c r="H75" s="50"/>
      <c r="I75" s="50"/>
      <c r="J75" s="50"/>
      <c r="K75" s="50"/>
      <c r="L75" s="128"/>
      <c r="M75" s="6"/>
      <c r="N75" s="6"/>
      <c r="O75" s="6"/>
      <c r="P75" s="6"/>
      <c r="Q75" s="6"/>
      <c r="R75" s="6"/>
      <c r="S75" s="6"/>
      <c r="T75" s="166">
        <v>15.06</v>
      </c>
      <c r="U75" s="182"/>
      <c r="V75" s="168"/>
      <c r="W75" s="168"/>
      <c r="X75" s="168">
        <v>14.23</v>
      </c>
      <c r="Y75" s="168"/>
      <c r="Z75" s="168"/>
      <c r="AA75" s="84"/>
      <c r="AB75" s="171"/>
      <c r="AC75" s="84"/>
      <c r="AD75" s="84"/>
      <c r="AE75" s="84"/>
      <c r="AF75" s="84"/>
      <c r="AG75" s="84"/>
      <c r="AH75" s="84"/>
      <c r="AI75" s="84"/>
      <c r="AJ75" s="84"/>
      <c r="AK75" s="84">
        <v>13.0</v>
      </c>
      <c r="AL75" s="84"/>
      <c r="AM75" s="84"/>
      <c r="AN75" s="84"/>
      <c r="AO75" s="84"/>
      <c r="AP75" s="84">
        <v>13.0</v>
      </c>
      <c r="AQ75" s="84"/>
      <c r="AR75" s="84"/>
      <c r="AS75" s="84"/>
      <c r="AT75" s="84">
        <v>13.38</v>
      </c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168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</row>
    <row r="76" ht="15.75" hidden="1" customHeight="1">
      <c r="A76" s="6"/>
      <c r="B76" s="47" t="s">
        <v>170</v>
      </c>
      <c r="C76" s="48"/>
      <c r="D76" s="140"/>
      <c r="E76" s="140"/>
      <c r="F76" s="140"/>
      <c r="G76" s="141"/>
      <c r="H76" s="50"/>
      <c r="I76" s="50"/>
      <c r="J76" s="50"/>
      <c r="K76" s="50"/>
      <c r="L76" s="128"/>
      <c r="M76" s="6"/>
      <c r="N76" s="6"/>
      <c r="O76" s="6"/>
      <c r="P76" s="6"/>
      <c r="Q76" s="6"/>
      <c r="R76" s="6"/>
      <c r="S76" s="6"/>
      <c r="T76" s="166"/>
      <c r="U76" s="182">
        <v>219.0</v>
      </c>
      <c r="V76" s="168"/>
      <c r="W76" s="168"/>
      <c r="X76" s="168"/>
      <c r="Y76" s="168"/>
      <c r="Z76" s="168"/>
      <c r="AA76" s="84"/>
      <c r="AB76" s="171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168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</row>
    <row r="77" ht="15.75" customHeight="1">
      <c r="A77" s="6"/>
      <c r="B77" s="47" t="s">
        <v>171</v>
      </c>
      <c r="C77" s="48"/>
      <c r="D77" s="140"/>
      <c r="E77" s="140"/>
      <c r="F77" s="140"/>
      <c r="G77" s="141"/>
      <c r="H77" s="50"/>
      <c r="I77" s="50"/>
      <c r="J77" s="50"/>
      <c r="K77" s="50"/>
      <c r="L77" s="128"/>
      <c r="M77" s="6"/>
      <c r="N77" s="6"/>
      <c r="O77" s="6"/>
      <c r="P77" s="6"/>
      <c r="Q77" s="6"/>
      <c r="R77" s="6"/>
      <c r="S77" s="6"/>
      <c r="T77" s="166"/>
      <c r="U77" s="182"/>
      <c r="V77" s="168"/>
      <c r="W77" s="168"/>
      <c r="X77" s="168">
        <v>124.02</v>
      </c>
      <c r="Y77" s="168"/>
      <c r="Z77" s="168"/>
      <c r="AA77" s="84"/>
      <c r="AB77" s="171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>
        <f>167.34+672.73</f>
        <v>840.07</v>
      </c>
      <c r="AO77" s="185">
        <v>23.45</v>
      </c>
      <c r="AP77" s="84"/>
      <c r="AQ77" s="84"/>
      <c r="AR77" s="84"/>
      <c r="AS77" s="84"/>
      <c r="AT77" s="84">
        <v>160.59</v>
      </c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168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</row>
    <row r="78" ht="15.75" hidden="1" customHeight="1">
      <c r="A78" s="6"/>
      <c r="B78" s="47" t="s">
        <v>172</v>
      </c>
      <c r="C78" s="48"/>
      <c r="D78" s="140"/>
      <c r="E78" s="140"/>
      <c r="F78" s="140"/>
      <c r="G78" s="141"/>
      <c r="H78" s="50"/>
      <c r="I78" s="50"/>
      <c r="J78" s="50"/>
      <c r="K78" s="50"/>
      <c r="L78" s="128"/>
      <c r="M78" s="6"/>
      <c r="N78" s="6"/>
      <c r="O78" s="6"/>
      <c r="P78" s="6"/>
      <c r="Q78" s="6"/>
      <c r="R78" s="6"/>
      <c r="S78" s="6"/>
      <c r="T78" s="166"/>
      <c r="U78" s="182">
        <f>137.59+620.75+36.2+108.42</f>
        <v>902.96</v>
      </c>
      <c r="V78" s="168"/>
      <c r="W78" s="168">
        <v>500.0</v>
      </c>
      <c r="X78" s="168"/>
      <c r="Y78" s="168"/>
      <c r="Z78" s="168">
        <v>562.85</v>
      </c>
      <c r="AA78" s="84"/>
      <c r="AB78" s="171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168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</row>
    <row r="79" ht="15.75" customHeight="1">
      <c r="A79" s="6"/>
      <c r="B79" s="47" t="s">
        <v>173</v>
      </c>
      <c r="C79" s="48"/>
      <c r="D79" s="140"/>
      <c r="E79" s="140"/>
      <c r="F79" s="140"/>
      <c r="G79" s="141"/>
      <c r="H79" s="50"/>
      <c r="I79" s="50"/>
      <c r="J79" s="50"/>
      <c r="K79" s="50"/>
      <c r="L79" s="128"/>
      <c r="M79" s="6"/>
      <c r="N79" s="6"/>
      <c r="O79" s="6"/>
      <c r="P79" s="6"/>
      <c r="Q79" s="6"/>
      <c r="R79" s="6"/>
      <c r="S79" s="6"/>
      <c r="T79" s="166"/>
      <c r="U79" s="182">
        <v>3.0</v>
      </c>
      <c r="V79" s="168"/>
      <c r="W79" s="168"/>
      <c r="X79" s="168"/>
      <c r="Y79" s="168"/>
      <c r="Z79" s="168"/>
      <c r="AA79" s="84"/>
      <c r="AB79" s="171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168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</row>
    <row r="80" ht="15.75" customHeight="1">
      <c r="A80" s="6"/>
      <c r="B80" s="47" t="s">
        <v>174</v>
      </c>
      <c r="C80" s="48"/>
      <c r="D80" s="140"/>
      <c r="E80" s="140"/>
      <c r="F80" s="140"/>
      <c r="G80" s="141"/>
      <c r="H80" s="50"/>
      <c r="I80" s="50"/>
      <c r="J80" s="50"/>
      <c r="K80" s="50"/>
      <c r="L80" s="128"/>
      <c r="M80" s="6"/>
      <c r="N80" s="6"/>
      <c r="O80" s="6"/>
      <c r="P80" s="6"/>
      <c r="Q80" s="6"/>
      <c r="R80" s="6"/>
      <c r="S80" s="6"/>
      <c r="T80" s="166"/>
      <c r="U80" s="167"/>
      <c r="V80" s="168"/>
      <c r="W80" s="168"/>
      <c r="X80" s="168"/>
      <c r="Y80" s="168"/>
      <c r="Z80" s="168">
        <f>1014.31+53.25</f>
        <v>1067.56</v>
      </c>
      <c r="AA80" s="84">
        <v>464.4</v>
      </c>
      <c r="AB80" s="171">
        <v>1100.0</v>
      </c>
      <c r="AC80" s="84"/>
      <c r="AD80" s="84"/>
      <c r="AE80" s="84"/>
      <c r="AF80" s="84"/>
      <c r="AG80" s="84">
        <v>2333.32</v>
      </c>
      <c r="AH80" s="84"/>
      <c r="AI80" s="170">
        <v>1190.0</v>
      </c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168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</row>
    <row r="81" ht="15.75" hidden="1" customHeight="1">
      <c r="A81" s="6"/>
      <c r="B81" s="47" t="s">
        <v>175</v>
      </c>
      <c r="C81" s="48"/>
      <c r="D81" s="140"/>
      <c r="E81" s="140"/>
      <c r="F81" s="140"/>
      <c r="G81" s="141"/>
      <c r="H81" s="50"/>
      <c r="I81" s="50"/>
      <c r="J81" s="50"/>
      <c r="K81" s="50"/>
      <c r="L81" s="128"/>
      <c r="M81" s="6"/>
      <c r="N81" s="6"/>
      <c r="O81" s="6"/>
      <c r="P81" s="6"/>
      <c r="Q81" s="6"/>
      <c r="R81" s="6"/>
      <c r="S81" s="6"/>
      <c r="T81" s="166">
        <f>45+7.5+39.75+58.13</f>
        <v>150.38</v>
      </c>
      <c r="U81" s="167"/>
      <c r="V81" s="168"/>
      <c r="W81" s="168"/>
      <c r="X81" s="168"/>
      <c r="Y81" s="168"/>
      <c r="Z81" s="168"/>
      <c r="AA81" s="84">
        <f>475+50</f>
        <v>525</v>
      </c>
      <c r="AB81" s="171"/>
      <c r="AC81" s="84">
        <v>225.0</v>
      </c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168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</row>
    <row r="82" ht="15.75" hidden="1" customHeight="1">
      <c r="A82" s="6"/>
      <c r="B82" s="47" t="s">
        <v>176</v>
      </c>
      <c r="C82" s="48"/>
      <c r="D82" s="140"/>
      <c r="E82" s="140"/>
      <c r="F82" s="140"/>
      <c r="G82" s="141"/>
      <c r="H82" s="50"/>
      <c r="I82" s="50"/>
      <c r="J82" s="50"/>
      <c r="K82" s="50"/>
      <c r="L82" s="128"/>
      <c r="M82" s="6"/>
      <c r="N82" s="6"/>
      <c r="O82" s="6"/>
      <c r="P82" s="6"/>
      <c r="Q82" s="6"/>
      <c r="R82" s="6"/>
      <c r="S82" s="6"/>
      <c r="T82" s="166"/>
      <c r="U82" s="167"/>
      <c r="V82" s="168"/>
      <c r="W82" s="168"/>
      <c r="X82" s="168"/>
      <c r="Y82" s="168"/>
      <c r="Z82" s="168"/>
      <c r="AA82" s="84"/>
      <c r="AB82" s="171"/>
      <c r="AC82" s="84"/>
      <c r="AD82" s="84"/>
      <c r="AE82" s="84"/>
      <c r="AF82" s="84">
        <f>444.9+511.64</f>
        <v>956.54</v>
      </c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168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</row>
    <row r="83" ht="15.75" hidden="1" customHeight="1">
      <c r="A83" s="6"/>
      <c r="B83" s="47" t="s">
        <v>177</v>
      </c>
      <c r="C83" s="48"/>
      <c r="D83" s="140"/>
      <c r="E83" s="140"/>
      <c r="F83" s="140"/>
      <c r="G83" s="141"/>
      <c r="H83" s="50"/>
      <c r="I83" s="50"/>
      <c r="J83" s="50"/>
      <c r="K83" s="50"/>
      <c r="L83" s="128"/>
      <c r="M83" s="6"/>
      <c r="N83" s="6"/>
      <c r="O83" s="6"/>
      <c r="P83" s="6"/>
      <c r="Q83" s="6"/>
      <c r="R83" s="6"/>
      <c r="S83" s="6"/>
      <c r="T83" s="166"/>
      <c r="U83" s="167"/>
      <c r="V83" s="168"/>
      <c r="W83" s="168"/>
      <c r="X83" s="168"/>
      <c r="Y83" s="168"/>
      <c r="Z83" s="168"/>
      <c r="AA83" s="84"/>
      <c r="AB83" s="171"/>
      <c r="AC83" s="84"/>
      <c r="AD83" s="84"/>
      <c r="AE83" s="84"/>
      <c r="AF83" s="84"/>
      <c r="AG83" s="84"/>
      <c r="AH83" s="84"/>
      <c r="AI83" s="84"/>
      <c r="AJ83" s="84"/>
      <c r="AK83" s="84"/>
      <c r="AM83" s="84"/>
      <c r="AN83" s="84"/>
      <c r="AO83" s="84"/>
      <c r="AP83" s="84"/>
      <c r="AQ83" s="84"/>
      <c r="AR83" s="84"/>
      <c r="AS83" s="84"/>
      <c r="AU83" s="84"/>
      <c r="AV83" s="84"/>
      <c r="AW83" s="84"/>
      <c r="AX83" s="84"/>
      <c r="AY83" s="84"/>
      <c r="BA83" s="84"/>
      <c r="BB83" s="84"/>
      <c r="BC83" s="84"/>
      <c r="BD83" s="84"/>
      <c r="BF83" s="168"/>
      <c r="BG83" s="84"/>
      <c r="BH83" s="84"/>
      <c r="BI83" s="84"/>
      <c r="BJ83" s="84">
        <v>2000.0</v>
      </c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</row>
    <row r="84" ht="15.75" customHeight="1">
      <c r="A84" s="6"/>
      <c r="B84" s="47" t="s">
        <v>178</v>
      </c>
      <c r="C84" s="48"/>
      <c r="D84" s="140"/>
      <c r="E84" s="140"/>
      <c r="F84" s="140"/>
      <c r="G84" s="141"/>
      <c r="H84" s="50"/>
      <c r="I84" s="50"/>
      <c r="J84" s="50"/>
      <c r="K84" s="50"/>
      <c r="L84" s="128"/>
      <c r="M84" s="6"/>
      <c r="N84" s="6"/>
      <c r="O84" s="6"/>
      <c r="P84" s="6"/>
      <c r="Q84" s="6"/>
      <c r="R84" s="6"/>
      <c r="S84" s="6"/>
      <c r="T84" s="166"/>
      <c r="U84" s="167"/>
      <c r="V84" s="168"/>
      <c r="W84" s="168"/>
      <c r="X84" s="168"/>
      <c r="Y84" s="168"/>
      <c r="Z84" s="168"/>
      <c r="AA84" s="84"/>
      <c r="AB84" s="171"/>
      <c r="AC84" s="84"/>
      <c r="AD84" s="84"/>
      <c r="AE84" s="84"/>
      <c r="AF84" s="84"/>
      <c r="AG84" s="84"/>
      <c r="AH84" s="170">
        <v>437.0</v>
      </c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168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</row>
    <row r="85" ht="15.75" hidden="1" customHeight="1">
      <c r="A85" s="6"/>
      <c r="B85" s="47" t="s">
        <v>179</v>
      </c>
      <c r="C85" s="48" t="s">
        <v>180</v>
      </c>
      <c r="D85" s="140"/>
      <c r="E85" s="140"/>
      <c r="F85" s="140"/>
      <c r="G85" s="141"/>
      <c r="H85" s="50"/>
      <c r="I85" s="50"/>
      <c r="J85" s="50"/>
      <c r="K85" s="50"/>
      <c r="L85" s="128"/>
      <c r="M85" s="6"/>
      <c r="N85" s="6"/>
      <c r="O85" s="6"/>
      <c r="P85" s="6"/>
      <c r="Q85" s="6"/>
      <c r="R85" s="6"/>
      <c r="S85" s="6"/>
      <c r="T85" s="166"/>
      <c r="U85" s="167"/>
      <c r="V85" s="168"/>
      <c r="W85" s="168"/>
      <c r="X85" s="168"/>
      <c r="Y85" s="168"/>
      <c r="Z85" s="168"/>
      <c r="AA85" s="84"/>
      <c r="AB85" s="171"/>
      <c r="AC85" s="84"/>
      <c r="AD85" s="84"/>
      <c r="AE85" s="84"/>
      <c r="AF85" s="84"/>
      <c r="AG85" s="84"/>
      <c r="AH85" s="84"/>
      <c r="AI85" s="84"/>
      <c r="AJ85" s="84"/>
      <c r="AK85" s="84">
        <v>14.94</v>
      </c>
      <c r="AL85" s="84"/>
      <c r="AM85" s="84"/>
      <c r="AN85" s="84"/>
      <c r="AO85" s="84">
        <v>14.94</v>
      </c>
      <c r="AP85" s="84"/>
      <c r="AQ85" s="84"/>
      <c r="AR85" s="84"/>
      <c r="AS85" s="84"/>
      <c r="AT85" s="84">
        <v>14.94</v>
      </c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168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</row>
    <row r="86" ht="15.75" customHeight="1">
      <c r="A86" s="6"/>
      <c r="B86" s="47" t="s">
        <v>181</v>
      </c>
      <c r="C86" s="48"/>
      <c r="D86" s="140"/>
      <c r="E86" s="140"/>
      <c r="F86" s="140"/>
      <c r="G86" s="141"/>
      <c r="H86" s="50"/>
      <c r="I86" s="50"/>
      <c r="J86" s="50"/>
      <c r="K86" s="50"/>
      <c r="L86" s="128"/>
      <c r="M86" s="6"/>
      <c r="N86" s="6"/>
      <c r="O86" s="6"/>
      <c r="P86" s="6"/>
      <c r="Q86" s="6"/>
      <c r="R86" s="6"/>
      <c r="S86" s="6"/>
      <c r="T86" s="166"/>
      <c r="U86" s="167"/>
      <c r="V86" s="168"/>
      <c r="W86" s="168"/>
      <c r="X86" s="168"/>
      <c r="Y86" s="168"/>
      <c r="Z86" s="168"/>
      <c r="AA86" s="84"/>
      <c r="AB86" s="171"/>
      <c r="AC86" s="84"/>
      <c r="AD86" s="84"/>
      <c r="AE86" s="84"/>
      <c r="AF86" s="84"/>
      <c r="AG86" s="84"/>
      <c r="AH86" s="84"/>
      <c r="AI86" s="170">
        <v>65.96</v>
      </c>
      <c r="AJ86" s="186"/>
      <c r="AK86" s="84"/>
      <c r="AL86" s="84">
        <f>50+800</f>
        <v>850</v>
      </c>
      <c r="AM86" s="84">
        <v>250.0</v>
      </c>
      <c r="AN86" s="84">
        <f>311.18-306.17+1500</f>
        <v>1505.01</v>
      </c>
      <c r="AO86" s="84"/>
      <c r="AP86" s="84"/>
      <c r="AQ86" s="84">
        <v>52.84</v>
      </c>
      <c r="AR86" s="84">
        <v>176.64</v>
      </c>
      <c r="AS86" s="84">
        <v>100.0</v>
      </c>
      <c r="AT86" s="84">
        <f>179.4+178.53</f>
        <v>357.93</v>
      </c>
      <c r="AU86" s="84"/>
      <c r="AV86" s="84"/>
      <c r="AW86" s="84">
        <v>1000.0</v>
      </c>
      <c r="AX86" s="84"/>
      <c r="AY86" s="84"/>
      <c r="AZ86" s="84"/>
      <c r="BA86" s="84"/>
      <c r="BB86" s="84"/>
      <c r="BC86" s="84"/>
      <c r="BD86" s="84"/>
      <c r="BE86" s="84"/>
      <c r="BF86" s="168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</row>
    <row r="87" ht="15.75" hidden="1" customHeight="1">
      <c r="A87" s="6"/>
      <c r="B87" s="47" t="s">
        <v>182</v>
      </c>
      <c r="C87" s="48"/>
      <c r="D87" s="140"/>
      <c r="E87" s="140"/>
      <c r="F87" s="140"/>
      <c r="G87" s="141"/>
      <c r="H87" s="50"/>
      <c r="I87" s="50"/>
      <c r="J87" s="50"/>
      <c r="K87" s="50"/>
      <c r="L87" s="128"/>
      <c r="M87" s="6"/>
      <c r="N87" s="6"/>
      <c r="O87" s="6"/>
      <c r="P87" s="6"/>
      <c r="Q87" s="6"/>
      <c r="R87" s="6"/>
      <c r="S87" s="6"/>
      <c r="T87" s="166"/>
      <c r="U87" s="167"/>
      <c r="V87" s="168"/>
      <c r="W87" s="168"/>
      <c r="X87" s="168"/>
      <c r="Y87" s="168"/>
      <c r="Z87" s="168"/>
      <c r="AA87" s="84"/>
      <c r="AB87" s="171"/>
      <c r="AC87" s="84"/>
      <c r="AD87" s="84"/>
      <c r="AE87" s="84"/>
      <c r="AF87" s="84"/>
      <c r="AG87" s="84"/>
      <c r="AH87" s="170">
        <v>918.26</v>
      </c>
      <c r="AI87" s="84"/>
      <c r="AJ87" s="84"/>
      <c r="AK87" s="84"/>
      <c r="AL87" s="84"/>
      <c r="AM87" s="84"/>
      <c r="AN87" s="84"/>
      <c r="AO87" s="84"/>
      <c r="AP87" s="84"/>
      <c r="AR87" s="84"/>
      <c r="AS87" s="84"/>
      <c r="AT87" s="84"/>
      <c r="AV87" s="84"/>
      <c r="AW87" s="84">
        <f>1071</f>
        <v>1071</v>
      </c>
      <c r="AX87" s="84"/>
      <c r="AY87" s="84"/>
      <c r="AZ87" s="84"/>
      <c r="BA87" s="84"/>
      <c r="BB87" s="84"/>
      <c r="BC87" s="84"/>
      <c r="BD87" s="84"/>
      <c r="BE87" s="84"/>
      <c r="BF87" s="168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</row>
    <row r="88" ht="15.75" hidden="1" customHeight="1">
      <c r="A88" s="6"/>
      <c r="B88" s="47" t="s">
        <v>183</v>
      </c>
      <c r="C88" s="48"/>
      <c r="D88" s="140"/>
      <c r="E88" s="140"/>
      <c r="F88" s="140"/>
      <c r="G88" s="141"/>
      <c r="H88" s="50"/>
      <c r="I88" s="50"/>
      <c r="J88" s="50"/>
      <c r="K88" s="50"/>
      <c r="L88" s="128"/>
      <c r="M88" s="6"/>
      <c r="N88" s="6"/>
      <c r="O88" s="6"/>
      <c r="P88" s="6"/>
      <c r="Q88" s="6"/>
      <c r="R88" s="6"/>
      <c r="S88" s="6"/>
      <c r="T88" s="166"/>
      <c r="U88" s="167"/>
      <c r="V88" s="168"/>
      <c r="W88" s="168"/>
      <c r="X88" s="168"/>
      <c r="Y88" s="168"/>
      <c r="Z88" s="168"/>
      <c r="AA88" s="84"/>
      <c r="AB88" s="171"/>
      <c r="AC88" s="84"/>
      <c r="AD88" s="84"/>
      <c r="AE88" s="84"/>
      <c r="AF88" s="84"/>
      <c r="AG88" s="84"/>
      <c r="AH88" s="170"/>
      <c r="AI88" s="170"/>
      <c r="AJ88" s="84"/>
      <c r="AK88" s="84"/>
      <c r="AL88" s="84"/>
      <c r="AM88" s="84"/>
      <c r="AN88" s="84"/>
      <c r="AO88" s="84"/>
      <c r="AP88" s="84"/>
      <c r="AQ88" s="84"/>
      <c r="AR88" s="84">
        <f>834.34+1395.42</f>
        <v>2229.76</v>
      </c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168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</row>
    <row r="89" ht="15.75" customHeight="1">
      <c r="A89" s="6"/>
      <c r="B89" s="47" t="s">
        <v>184</v>
      </c>
      <c r="C89" s="48"/>
      <c r="D89" s="140"/>
      <c r="E89" s="140"/>
      <c r="F89" s="140"/>
      <c r="G89" s="141"/>
      <c r="H89" s="50"/>
      <c r="I89" s="50"/>
      <c r="J89" s="50"/>
      <c r="K89" s="50"/>
      <c r="L89" s="128"/>
      <c r="M89" s="6"/>
      <c r="N89" s="6"/>
      <c r="O89" s="6"/>
      <c r="P89" s="6"/>
      <c r="Q89" s="6"/>
      <c r="R89" s="6"/>
      <c r="S89" s="6"/>
      <c r="T89" s="166"/>
      <c r="U89" s="167"/>
      <c r="V89" s="168"/>
      <c r="W89" s="168"/>
      <c r="X89" s="168"/>
      <c r="Y89" s="168"/>
      <c r="Z89" s="168"/>
      <c r="AA89" s="84"/>
      <c r="AB89" s="171"/>
      <c r="AC89" s="84"/>
      <c r="AD89" s="84"/>
      <c r="AE89" s="84"/>
      <c r="AF89" s="84"/>
      <c r="AG89" s="84"/>
      <c r="AH89" s="170"/>
      <c r="AI89" s="170">
        <v>118.25</v>
      </c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168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141"/>
      <c r="CC89" s="141"/>
      <c r="CD89" s="141"/>
      <c r="CE89" s="84"/>
      <c r="CF89" s="84"/>
      <c r="CG89" s="84"/>
      <c r="CH89" s="84"/>
      <c r="CI89" s="84"/>
      <c r="CJ89" s="84"/>
      <c r="CK89" s="84"/>
      <c r="CL89" s="84"/>
      <c r="CM89" s="84"/>
      <c r="CN89" s="84"/>
    </row>
    <row r="90" ht="15.75" customHeight="1">
      <c r="A90" s="6"/>
      <c r="B90" s="47" t="s">
        <v>185</v>
      </c>
      <c r="C90" s="48"/>
      <c r="D90" s="140"/>
      <c r="E90" s="140"/>
      <c r="F90" s="140"/>
      <c r="G90" s="141"/>
      <c r="H90" s="50"/>
      <c r="I90" s="50"/>
      <c r="J90" s="50"/>
      <c r="K90" s="50"/>
      <c r="L90" s="50"/>
      <c r="M90" s="141"/>
      <c r="N90" s="141"/>
      <c r="O90" s="141"/>
      <c r="P90" s="141"/>
      <c r="Q90" s="141"/>
      <c r="R90" s="141"/>
      <c r="S90" s="141"/>
      <c r="T90" s="140"/>
      <c r="U90" s="142"/>
      <c r="V90" s="50"/>
      <c r="W90" s="50"/>
      <c r="X90" s="50"/>
      <c r="Y90" s="50"/>
      <c r="Z90" s="50"/>
      <c r="AA90" s="141"/>
      <c r="AB90" s="143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50"/>
      <c r="BG90" s="141"/>
      <c r="BH90" s="141">
        <v>5175.0</v>
      </c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  <c r="BS90" s="141"/>
      <c r="BT90" s="141"/>
      <c r="BU90" s="141"/>
      <c r="BV90" s="141"/>
      <c r="BW90" s="141"/>
      <c r="BX90" s="141"/>
      <c r="BY90" s="141"/>
      <c r="BZ90" s="141"/>
      <c r="CA90" s="141"/>
      <c r="CB90" s="141"/>
      <c r="CC90" s="141"/>
      <c r="CD90" s="141"/>
      <c r="CE90" s="84"/>
      <c r="CF90" s="141"/>
      <c r="CG90" s="141"/>
      <c r="CH90" s="141"/>
      <c r="CI90" s="141"/>
      <c r="CJ90" s="141"/>
      <c r="CK90" s="141"/>
      <c r="CL90" s="141"/>
      <c r="CM90" s="141"/>
      <c r="CN90" s="141"/>
    </row>
    <row r="91" ht="15.75" customHeight="1">
      <c r="A91" s="6"/>
      <c r="B91" s="47" t="s">
        <v>186</v>
      </c>
      <c r="C91" s="48"/>
      <c r="D91" s="140"/>
      <c r="E91" s="140"/>
      <c r="F91" s="140"/>
      <c r="G91" s="141"/>
      <c r="H91" s="50"/>
      <c r="I91" s="50"/>
      <c r="J91" s="50"/>
      <c r="K91" s="50"/>
      <c r="L91" s="50"/>
      <c r="M91" s="141"/>
      <c r="N91" s="141"/>
      <c r="O91" s="141"/>
      <c r="P91" s="141"/>
      <c r="Q91" s="141"/>
      <c r="R91" s="141"/>
      <c r="S91" s="141"/>
      <c r="T91" s="140"/>
      <c r="U91" s="142"/>
      <c r="V91" s="50"/>
      <c r="W91" s="50"/>
      <c r="X91" s="50"/>
      <c r="Y91" s="50"/>
      <c r="Z91" s="50"/>
      <c r="AA91" s="141"/>
      <c r="AB91" s="143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50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41"/>
      <c r="CE91" s="141"/>
      <c r="CF91" s="141"/>
      <c r="CG91" s="141"/>
      <c r="CH91" s="141"/>
      <c r="CI91" s="141"/>
      <c r="CJ91" s="141"/>
      <c r="CK91" s="141"/>
      <c r="CL91" s="141"/>
      <c r="CM91" s="141"/>
      <c r="CN91" s="141"/>
    </row>
    <row r="92" ht="15.75" customHeight="1">
      <c r="A92" s="6"/>
      <c r="B92" s="47" t="s">
        <v>54</v>
      </c>
      <c r="C92" s="48"/>
      <c r="D92" s="140">
        <f t="shared" ref="D92:S92" si="38">SUM(D25:D53)</f>
        <v>2074.75</v>
      </c>
      <c r="E92" s="140">
        <f t="shared" si="38"/>
        <v>5310.38</v>
      </c>
      <c r="F92" s="140">
        <f t="shared" si="38"/>
        <v>3313</v>
      </c>
      <c r="G92" s="141">
        <f t="shared" si="38"/>
        <v>5154.58</v>
      </c>
      <c r="H92" s="50">
        <f t="shared" si="38"/>
        <v>2900</v>
      </c>
      <c r="I92" s="50">
        <f t="shared" si="38"/>
        <v>10562.38</v>
      </c>
      <c r="J92" s="50">
        <f t="shared" si="38"/>
        <v>0</v>
      </c>
      <c r="K92" s="50">
        <f t="shared" si="38"/>
        <v>10159.89</v>
      </c>
      <c r="L92" s="50">
        <f t="shared" si="38"/>
        <v>2050</v>
      </c>
      <c r="M92" s="141">
        <f t="shared" si="38"/>
        <v>5110.38</v>
      </c>
      <c r="N92" s="141">
        <f t="shared" si="38"/>
        <v>0</v>
      </c>
      <c r="O92" s="141">
        <f t="shared" si="38"/>
        <v>4928.38</v>
      </c>
      <c r="P92" s="141">
        <f t="shared" si="38"/>
        <v>408.08</v>
      </c>
      <c r="Q92" s="141">
        <f t="shared" si="38"/>
        <v>8053.38</v>
      </c>
      <c r="R92" s="141">
        <f t="shared" si="38"/>
        <v>510</v>
      </c>
      <c r="S92" s="141">
        <f t="shared" si="38"/>
        <v>5628.38</v>
      </c>
      <c r="T92" s="140">
        <f t="shared" ref="T92:AG92" si="39">SUM(T25:T87)</f>
        <v>12735.17</v>
      </c>
      <c r="U92" s="142">
        <f t="shared" si="39"/>
        <v>8876.46</v>
      </c>
      <c r="V92" s="50">
        <f t="shared" si="39"/>
        <v>8889.79</v>
      </c>
      <c r="W92" s="50">
        <f t="shared" si="39"/>
        <v>597.19</v>
      </c>
      <c r="X92" s="50">
        <f t="shared" si="39"/>
        <v>2048.56</v>
      </c>
      <c r="Y92" s="50">
        <f t="shared" si="39"/>
        <v>2121.84</v>
      </c>
      <c r="Z92" s="50">
        <f t="shared" si="39"/>
        <v>17329.65</v>
      </c>
      <c r="AA92" s="141">
        <f t="shared" si="39"/>
        <v>4806.4</v>
      </c>
      <c r="AB92" s="143">
        <f t="shared" si="39"/>
        <v>6229.22</v>
      </c>
      <c r="AC92" s="141">
        <f t="shared" si="39"/>
        <v>349.38</v>
      </c>
      <c r="AD92" s="141">
        <f t="shared" si="39"/>
        <v>11615.85</v>
      </c>
      <c r="AE92" s="141">
        <f t="shared" si="39"/>
        <v>341.85</v>
      </c>
      <c r="AF92" s="141">
        <f t="shared" si="39"/>
        <v>46254.27</v>
      </c>
      <c r="AG92" s="141">
        <f t="shared" si="39"/>
        <v>6762.32</v>
      </c>
      <c r="AH92" s="141">
        <f t="shared" ref="AH92:AI92" si="40">SUM(AH25:AH89)</f>
        <v>9820.82</v>
      </c>
      <c r="AI92" s="141">
        <f t="shared" si="40"/>
        <v>10930.63</v>
      </c>
      <c r="AJ92" s="141">
        <f t="shared" ref="AJ92:AP92" si="41">SUM(AJ25:AJ87)</f>
        <v>26707.6</v>
      </c>
      <c r="AK92" s="141">
        <f t="shared" si="41"/>
        <v>72.19</v>
      </c>
      <c r="AL92" s="141">
        <f t="shared" si="41"/>
        <v>10033.12</v>
      </c>
      <c r="AM92" s="141">
        <f t="shared" si="41"/>
        <v>5458.37</v>
      </c>
      <c r="AN92" s="141">
        <f t="shared" si="41"/>
        <v>13009.19</v>
      </c>
      <c r="AO92" s="141">
        <f t="shared" si="41"/>
        <v>10580.36</v>
      </c>
      <c r="AP92" s="141">
        <f t="shared" si="41"/>
        <v>7269.59</v>
      </c>
      <c r="AQ92" s="141">
        <f t="shared" ref="AQ92:BJ92" si="42">SUM(AQ25:AQ89)</f>
        <v>922.44</v>
      </c>
      <c r="AR92" s="141">
        <f t="shared" si="42"/>
        <v>18822.23</v>
      </c>
      <c r="AS92" s="141">
        <f t="shared" si="42"/>
        <v>1831.2</v>
      </c>
      <c r="AT92" s="141">
        <f t="shared" si="42"/>
        <v>7706.835</v>
      </c>
      <c r="AU92" s="141">
        <f t="shared" si="42"/>
        <v>4960.03</v>
      </c>
      <c r="AV92" s="141">
        <f t="shared" si="42"/>
        <v>8566.05</v>
      </c>
      <c r="AW92" s="141">
        <f t="shared" si="42"/>
        <v>22631.13</v>
      </c>
      <c r="AX92" s="141">
        <f t="shared" si="42"/>
        <v>11205.805</v>
      </c>
      <c r="AY92" s="141">
        <f t="shared" si="42"/>
        <v>15692.51</v>
      </c>
      <c r="AZ92" s="141">
        <f t="shared" si="42"/>
        <v>9687.275</v>
      </c>
      <c r="BA92" s="141">
        <f t="shared" si="42"/>
        <v>10625.835</v>
      </c>
      <c r="BB92" s="141">
        <f t="shared" si="42"/>
        <v>21527.11</v>
      </c>
      <c r="BC92" s="141">
        <f t="shared" si="42"/>
        <v>125</v>
      </c>
      <c r="BD92" s="141">
        <f t="shared" si="42"/>
        <v>16439.64</v>
      </c>
      <c r="BE92" s="141">
        <f t="shared" si="42"/>
        <v>5000</v>
      </c>
      <c r="BF92" s="50">
        <f t="shared" si="42"/>
        <v>19072.11</v>
      </c>
      <c r="BG92" s="141">
        <f t="shared" si="42"/>
        <v>9560.79</v>
      </c>
      <c r="BH92" s="141">
        <f t="shared" si="42"/>
        <v>10622.11</v>
      </c>
      <c r="BI92" s="141">
        <f t="shared" si="42"/>
        <v>15120.92</v>
      </c>
      <c r="BJ92" s="141">
        <f t="shared" si="42"/>
        <v>15791.34077</v>
      </c>
      <c r="BK92" s="141">
        <f t="shared" ref="BK92:CD92" si="43">SUM(BK25:BK86,BK21:BK23)</f>
        <v>15073.13</v>
      </c>
      <c r="BL92" s="141">
        <f t="shared" si="43"/>
        <v>13860.28</v>
      </c>
      <c r="BM92" s="141">
        <f t="shared" si="43"/>
        <v>5984.07</v>
      </c>
      <c r="BN92" s="141">
        <f t="shared" si="43"/>
        <v>32604.51</v>
      </c>
      <c r="BO92" s="141">
        <f t="shared" si="43"/>
        <v>123.71</v>
      </c>
      <c r="BP92" s="141">
        <f t="shared" si="43"/>
        <v>53873.21</v>
      </c>
      <c r="BQ92" s="141">
        <f t="shared" si="43"/>
        <v>5953.86</v>
      </c>
      <c r="BR92" s="141">
        <f t="shared" si="43"/>
        <v>18620.64</v>
      </c>
      <c r="BS92" s="141">
        <f t="shared" si="43"/>
        <v>15000</v>
      </c>
      <c r="BT92" s="141">
        <f t="shared" si="43"/>
        <v>24564.22</v>
      </c>
      <c r="BU92" s="141">
        <f t="shared" si="43"/>
        <v>138.19</v>
      </c>
      <c r="BV92" s="141">
        <f t="shared" si="43"/>
        <v>20436.31</v>
      </c>
      <c r="BW92" s="141">
        <f t="shared" si="43"/>
        <v>0</v>
      </c>
      <c r="BX92" s="141">
        <f t="shared" si="43"/>
        <v>29452.24</v>
      </c>
      <c r="BY92" s="141">
        <f t="shared" si="43"/>
        <v>10000</v>
      </c>
      <c r="BZ92" s="141">
        <f t="shared" si="43"/>
        <v>20436.31</v>
      </c>
      <c r="CA92" s="141">
        <f t="shared" si="43"/>
        <v>0</v>
      </c>
      <c r="CB92" s="141">
        <f t="shared" si="43"/>
        <v>114461.24</v>
      </c>
      <c r="CC92" s="141">
        <f t="shared" si="43"/>
        <v>14641.79</v>
      </c>
      <c r="CD92" s="141">
        <f t="shared" si="43"/>
        <v>20119.95</v>
      </c>
      <c r="CE92" s="141"/>
      <c r="CF92" s="141">
        <f>SUM(CF25:CF86,CF21:CF23)</f>
        <v>49937.28</v>
      </c>
      <c r="CG92" s="141"/>
      <c r="CH92" s="141">
        <f>SUM(CH25:CH86,CH21:CH23)</f>
        <v>50487.28</v>
      </c>
      <c r="CI92" s="141"/>
      <c r="CJ92" s="141">
        <f>SUM(CJ25:CJ86,CJ21:CJ23)</f>
        <v>50487.28</v>
      </c>
      <c r="CK92" s="141"/>
      <c r="CL92" s="141"/>
      <c r="CM92" s="141"/>
      <c r="CN92" s="141"/>
    </row>
    <row r="93" ht="15.75" customHeight="1">
      <c r="A93" s="6"/>
      <c r="B93" s="47"/>
      <c r="C93" s="48"/>
      <c r="D93" s="147"/>
      <c r="E93" s="147"/>
      <c r="F93" s="147"/>
      <c r="G93" s="148"/>
      <c r="H93" s="149"/>
      <c r="I93" s="149"/>
      <c r="J93" s="149"/>
      <c r="K93" s="149"/>
      <c r="L93" s="149"/>
      <c r="M93" s="148"/>
      <c r="N93" s="148"/>
      <c r="O93" s="148"/>
      <c r="P93" s="148"/>
      <c r="Q93" s="148"/>
      <c r="R93" s="148"/>
      <c r="S93" s="148"/>
      <c r="T93" s="147"/>
      <c r="U93" s="187"/>
      <c r="V93" s="149"/>
      <c r="W93" s="149"/>
      <c r="X93" s="149"/>
      <c r="Y93" s="149"/>
      <c r="Z93" s="149"/>
      <c r="AA93" s="148"/>
      <c r="AB93" s="18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9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1"/>
      <c r="CF93" s="148"/>
      <c r="CG93" s="148"/>
      <c r="CH93" s="148"/>
      <c r="CI93" s="148"/>
      <c r="CJ93" s="148"/>
      <c r="CK93" s="148"/>
      <c r="CL93" s="148"/>
      <c r="CM93" s="148"/>
      <c r="CN93" s="148"/>
    </row>
    <row r="94" ht="15.75" customHeight="1">
      <c r="A94" s="6"/>
      <c r="B94" s="6"/>
      <c r="C94" s="12"/>
      <c r="D94" s="189"/>
      <c r="E94" s="189"/>
      <c r="F94" s="189"/>
      <c r="G94" s="190"/>
      <c r="H94" s="191"/>
      <c r="I94" s="191"/>
      <c r="J94" s="191"/>
      <c r="K94" s="191"/>
      <c r="L94" s="191"/>
      <c r="M94" s="190"/>
      <c r="N94" s="190"/>
      <c r="O94" s="190"/>
      <c r="P94" s="190"/>
      <c r="Q94" s="190"/>
      <c r="R94" s="190"/>
      <c r="S94" s="190"/>
      <c r="T94" s="189"/>
      <c r="U94" s="192"/>
      <c r="V94" s="191"/>
      <c r="W94" s="191"/>
      <c r="X94" s="191"/>
      <c r="Y94" s="191"/>
      <c r="Z94" s="191"/>
      <c r="AA94" s="190"/>
      <c r="AB94" s="193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1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48"/>
      <c r="CF94" s="190"/>
      <c r="CG94" s="190"/>
      <c r="CH94" s="190"/>
      <c r="CI94" s="190"/>
      <c r="CJ94" s="190"/>
      <c r="CK94" s="190"/>
      <c r="CL94" s="190"/>
      <c r="CM94" s="190"/>
      <c r="CN94" s="190"/>
    </row>
    <row r="95" ht="15.75" customHeight="1">
      <c r="A95" s="6"/>
      <c r="B95" s="6" t="s">
        <v>92</v>
      </c>
      <c r="C95" s="12"/>
      <c r="D95" s="189" t="str">
        <f t="shared" ref="D95:S95" si="44">#REF!+#REF!</f>
        <v>#REF!</v>
      </c>
      <c r="E95" s="189" t="str">
        <f t="shared" si="44"/>
        <v>#REF!</v>
      </c>
      <c r="F95" s="189" t="str">
        <f t="shared" si="44"/>
        <v>#REF!</v>
      </c>
      <c r="G95" s="190" t="str">
        <f t="shared" si="44"/>
        <v>#REF!</v>
      </c>
      <c r="H95" s="191" t="str">
        <f t="shared" si="44"/>
        <v>#REF!</v>
      </c>
      <c r="I95" s="191" t="str">
        <f t="shared" si="44"/>
        <v>#REF!</v>
      </c>
      <c r="J95" s="191" t="str">
        <f t="shared" si="44"/>
        <v>#REF!</v>
      </c>
      <c r="K95" s="191" t="str">
        <f t="shared" si="44"/>
        <v>#REF!</v>
      </c>
      <c r="L95" s="191" t="str">
        <f t="shared" si="44"/>
        <v>#REF!</v>
      </c>
      <c r="M95" s="190" t="str">
        <f t="shared" si="44"/>
        <v>#REF!</v>
      </c>
      <c r="N95" s="190" t="str">
        <f t="shared" si="44"/>
        <v>#REF!</v>
      </c>
      <c r="O95" s="190" t="str">
        <f t="shared" si="44"/>
        <v>#REF!</v>
      </c>
      <c r="P95" s="190" t="str">
        <f t="shared" si="44"/>
        <v>#REF!</v>
      </c>
      <c r="Q95" s="190" t="str">
        <f t="shared" si="44"/>
        <v>#REF!</v>
      </c>
      <c r="R95" s="190" t="str">
        <f t="shared" si="44"/>
        <v>#REF!</v>
      </c>
      <c r="S95" s="190" t="str">
        <f t="shared" si="44"/>
        <v>#REF!</v>
      </c>
      <c r="T95" s="189">
        <f t="shared" ref="T95:CD95" si="45">T18-T92</f>
        <v>-12306.68</v>
      </c>
      <c r="U95" s="192">
        <f t="shared" si="45"/>
        <v>-10033.14</v>
      </c>
      <c r="V95" s="191">
        <f t="shared" si="45"/>
        <v>1232.21</v>
      </c>
      <c r="W95" s="191" t="str">
        <f t="shared" si="45"/>
        <v>#ERROR!</v>
      </c>
      <c r="X95" s="191" t="str">
        <f t="shared" si="45"/>
        <v>#ERROR!</v>
      </c>
      <c r="Y95" s="191" t="str">
        <f t="shared" si="45"/>
        <v>#ERROR!</v>
      </c>
      <c r="Z95" s="191" t="str">
        <f t="shared" si="45"/>
        <v>#ERROR!</v>
      </c>
      <c r="AA95" s="190" t="str">
        <f t="shared" si="45"/>
        <v>#ERROR!</v>
      </c>
      <c r="AB95" s="193" t="str">
        <f t="shared" si="45"/>
        <v>#ERROR!</v>
      </c>
      <c r="AC95" s="190" t="str">
        <f t="shared" si="45"/>
        <v>#ERROR!</v>
      </c>
      <c r="AD95" s="190" t="str">
        <f t="shared" si="45"/>
        <v>#ERROR!</v>
      </c>
      <c r="AE95" s="190" t="str">
        <f t="shared" si="45"/>
        <v>#ERROR!</v>
      </c>
      <c r="AF95" s="190" t="str">
        <f t="shared" si="45"/>
        <v>#ERROR!</v>
      </c>
      <c r="AG95" s="190" t="str">
        <f t="shared" si="45"/>
        <v>#ERROR!</v>
      </c>
      <c r="AH95" s="190" t="str">
        <f t="shared" si="45"/>
        <v>#ERROR!</v>
      </c>
      <c r="AI95" s="190" t="str">
        <f t="shared" si="45"/>
        <v>#ERROR!</v>
      </c>
      <c r="AJ95" s="190" t="str">
        <f t="shared" si="45"/>
        <v>#ERROR!</v>
      </c>
      <c r="AK95" s="190" t="str">
        <f t="shared" si="45"/>
        <v>#ERROR!</v>
      </c>
      <c r="AL95" s="190" t="str">
        <f t="shared" si="45"/>
        <v>#ERROR!</v>
      </c>
      <c r="AM95" s="190" t="str">
        <f t="shared" si="45"/>
        <v>#ERROR!</v>
      </c>
      <c r="AN95" s="190" t="str">
        <f t="shared" si="45"/>
        <v>#ERROR!</v>
      </c>
      <c r="AO95" s="190" t="str">
        <f t="shared" si="45"/>
        <v>#ERROR!</v>
      </c>
      <c r="AP95" s="190" t="str">
        <f t="shared" si="45"/>
        <v>#ERROR!</v>
      </c>
      <c r="AQ95" s="190" t="str">
        <f t="shared" si="45"/>
        <v>#ERROR!</v>
      </c>
      <c r="AR95" s="190" t="str">
        <f t="shared" si="45"/>
        <v>#ERROR!</v>
      </c>
      <c r="AS95" s="190" t="str">
        <f t="shared" si="45"/>
        <v>#ERROR!</v>
      </c>
      <c r="AT95" s="190" t="str">
        <f t="shared" si="45"/>
        <v>#ERROR!</v>
      </c>
      <c r="AU95" s="190" t="str">
        <f t="shared" si="45"/>
        <v>#ERROR!</v>
      </c>
      <c r="AV95" s="190" t="str">
        <f t="shared" si="45"/>
        <v>#ERROR!</v>
      </c>
      <c r="AW95" s="190" t="str">
        <f t="shared" si="45"/>
        <v>#ERROR!</v>
      </c>
      <c r="AX95" s="190" t="str">
        <f t="shared" si="45"/>
        <v>#ERROR!</v>
      </c>
      <c r="AY95" s="190" t="str">
        <f t="shared" si="45"/>
        <v>#ERROR!</v>
      </c>
      <c r="AZ95" s="190" t="str">
        <f t="shared" si="45"/>
        <v>#ERROR!</v>
      </c>
      <c r="BA95" s="190" t="str">
        <f t="shared" si="45"/>
        <v>#ERROR!</v>
      </c>
      <c r="BB95" s="190" t="str">
        <f t="shared" si="45"/>
        <v>#ERROR!</v>
      </c>
      <c r="BC95" s="190" t="str">
        <f t="shared" si="45"/>
        <v>#ERROR!</v>
      </c>
      <c r="BD95" s="190" t="str">
        <f t="shared" si="45"/>
        <v>#ERROR!</v>
      </c>
      <c r="BE95" s="190" t="str">
        <f t="shared" si="45"/>
        <v>#ERROR!</v>
      </c>
      <c r="BF95" s="191" t="str">
        <f t="shared" si="45"/>
        <v>#ERROR!</v>
      </c>
      <c r="BG95" s="190" t="str">
        <f t="shared" si="45"/>
        <v>#ERROR!</v>
      </c>
      <c r="BH95" s="190" t="str">
        <f t="shared" si="45"/>
        <v>#ERROR!</v>
      </c>
      <c r="BI95" s="190" t="str">
        <f t="shared" si="45"/>
        <v>#ERROR!</v>
      </c>
      <c r="BJ95" s="190" t="str">
        <f t="shared" si="45"/>
        <v>#ERROR!</v>
      </c>
      <c r="BK95" s="190" t="str">
        <f t="shared" si="45"/>
        <v>#ERROR!</v>
      </c>
      <c r="BL95" s="190" t="str">
        <f t="shared" si="45"/>
        <v>#ERROR!</v>
      </c>
      <c r="BM95" s="190" t="str">
        <f t="shared" si="45"/>
        <v>#ERROR!</v>
      </c>
      <c r="BN95" s="190" t="str">
        <f t="shared" si="45"/>
        <v>#ERROR!</v>
      </c>
      <c r="BO95" s="190" t="str">
        <f t="shared" si="45"/>
        <v>#ERROR!</v>
      </c>
      <c r="BP95" s="190" t="str">
        <f t="shared" si="45"/>
        <v>#ERROR!</v>
      </c>
      <c r="BQ95" s="190" t="str">
        <f t="shared" si="45"/>
        <v>#ERROR!</v>
      </c>
      <c r="BR95" s="190" t="str">
        <f t="shared" si="45"/>
        <v>#ERROR!</v>
      </c>
      <c r="BS95" s="190" t="str">
        <f t="shared" si="45"/>
        <v>#ERROR!</v>
      </c>
      <c r="BT95" s="190" t="str">
        <f t="shared" si="45"/>
        <v>#ERROR!</v>
      </c>
      <c r="BU95" s="190" t="str">
        <f t="shared" si="45"/>
        <v>#ERROR!</v>
      </c>
      <c r="BV95" s="190" t="str">
        <f t="shared" si="45"/>
        <v>#ERROR!</v>
      </c>
      <c r="BW95" s="190" t="str">
        <f t="shared" si="45"/>
        <v>#ERROR!</v>
      </c>
      <c r="BX95" s="190" t="str">
        <f t="shared" si="45"/>
        <v>#ERROR!</v>
      </c>
      <c r="BY95" s="190" t="str">
        <f t="shared" si="45"/>
        <v>#ERROR!</v>
      </c>
      <c r="BZ95" s="190" t="str">
        <f t="shared" si="45"/>
        <v>#ERROR!</v>
      </c>
      <c r="CA95" s="190" t="str">
        <f t="shared" si="45"/>
        <v>#ERROR!</v>
      </c>
      <c r="CB95" s="190" t="str">
        <f t="shared" si="45"/>
        <v>#ERROR!</v>
      </c>
      <c r="CC95" s="190" t="str">
        <f t="shared" si="45"/>
        <v>#ERROR!</v>
      </c>
      <c r="CD95" s="190" t="str">
        <f t="shared" si="45"/>
        <v>#ERROR!</v>
      </c>
      <c r="CE95" s="190"/>
      <c r="CF95" s="190" t="str">
        <f>CF18-CF92</f>
        <v>#ERROR!</v>
      </c>
      <c r="CG95" s="190"/>
      <c r="CH95" s="190" t="str">
        <f>CH18-CH92</f>
        <v>#ERROR!</v>
      </c>
      <c r="CI95" s="190"/>
      <c r="CJ95" s="190" t="str">
        <f>CJ18-CJ92</f>
        <v>#ERROR!</v>
      </c>
      <c r="CK95" s="190"/>
      <c r="CL95" s="190"/>
      <c r="CM95" s="190"/>
      <c r="CN95" s="190"/>
    </row>
    <row r="96" ht="15.75" customHeight="1">
      <c r="A96" s="6"/>
      <c r="B96" s="6"/>
      <c r="C96" s="12"/>
      <c r="D96" s="194"/>
      <c r="E96" s="194"/>
      <c r="F96" s="194"/>
      <c r="G96" s="13"/>
      <c r="H96" s="128"/>
      <c r="I96" s="128"/>
      <c r="J96" s="128"/>
      <c r="K96" s="128"/>
      <c r="L96" s="128"/>
      <c r="M96" s="6"/>
      <c r="N96" s="6"/>
      <c r="O96" s="6"/>
      <c r="P96" s="6"/>
      <c r="Q96" s="6"/>
      <c r="R96" s="6"/>
      <c r="S96" s="6"/>
      <c r="T96" s="111"/>
      <c r="U96" s="113">
        <v>21299.8</v>
      </c>
      <c r="V96" s="112"/>
      <c r="W96" s="112"/>
      <c r="X96" s="112"/>
      <c r="Y96" s="112"/>
      <c r="Z96" s="112"/>
      <c r="AA96" s="6"/>
      <c r="AB96" s="114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112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190"/>
      <c r="CK96" s="6"/>
      <c r="CL96" s="6"/>
      <c r="CM96" s="6"/>
      <c r="CN96" s="6"/>
    </row>
    <row r="97" ht="15.75" customHeight="1">
      <c r="A97" s="6"/>
      <c r="B97" s="6" t="s">
        <v>23</v>
      </c>
      <c r="C97" s="12"/>
      <c r="D97" s="194"/>
      <c r="E97" s="194"/>
      <c r="F97" s="194"/>
      <c r="G97" s="13"/>
      <c r="H97" s="128"/>
      <c r="I97" s="128"/>
      <c r="J97" s="128"/>
      <c r="K97" s="128"/>
      <c r="L97" s="128"/>
      <c r="M97" s="6"/>
      <c r="N97" s="6"/>
      <c r="O97" s="6"/>
      <c r="P97" s="6"/>
      <c r="Q97" s="6"/>
      <c r="R97" s="6"/>
      <c r="S97" s="6"/>
      <c r="T97" s="111"/>
      <c r="U97" s="195">
        <f>U95-U96</f>
        <v>-31332.94</v>
      </c>
      <c r="V97" s="112"/>
      <c r="W97" s="112"/>
      <c r="X97" s="112"/>
      <c r="Y97" s="112"/>
      <c r="Z97" s="112"/>
      <c r="AA97" s="6"/>
      <c r="AB97" s="114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112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</row>
    <row r="98" ht="15.75" customHeight="1">
      <c r="A98" s="6"/>
      <c r="B98" s="6" t="s">
        <v>187</v>
      </c>
      <c r="C98" s="12"/>
      <c r="D98" s="194"/>
      <c r="E98" s="194"/>
      <c r="F98" s="194"/>
      <c r="G98" s="13"/>
      <c r="H98" s="128"/>
      <c r="I98" s="128"/>
      <c r="J98" s="128"/>
      <c r="K98" s="128"/>
      <c r="L98" s="128"/>
      <c r="M98" s="6"/>
      <c r="N98" s="6"/>
      <c r="O98" s="6"/>
      <c r="P98" s="6"/>
      <c r="Q98" s="6"/>
      <c r="R98" s="6"/>
      <c r="S98" s="6"/>
      <c r="T98" s="111"/>
      <c r="U98" s="113"/>
      <c r="V98" s="112"/>
      <c r="W98" s="112"/>
      <c r="X98" s="112"/>
      <c r="Y98" s="112"/>
      <c r="Z98" s="112"/>
      <c r="AA98" s="6"/>
      <c r="AB98" s="114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112"/>
      <c r="BG98" s="6"/>
      <c r="BH98" s="6"/>
      <c r="BI98" s="6"/>
      <c r="BJ98" s="6"/>
      <c r="BK98" s="6"/>
      <c r="BL98" s="6"/>
      <c r="BM98" s="6"/>
      <c r="BN98" s="6">
        <v>108000.0</v>
      </c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</row>
    <row r="99" ht="15.75" customHeight="1">
      <c r="A99" s="6"/>
      <c r="B99" s="6" t="s">
        <v>188</v>
      </c>
      <c r="C99" s="12"/>
      <c r="D99" s="111"/>
      <c r="E99" s="111"/>
      <c r="F99" s="111"/>
      <c r="G99" s="6"/>
      <c r="H99" s="112"/>
      <c r="I99" s="112"/>
      <c r="J99" s="112"/>
      <c r="K99" s="112"/>
      <c r="L99" s="112"/>
      <c r="M99" s="6"/>
      <c r="N99" s="6"/>
      <c r="O99" s="6"/>
      <c r="P99" s="6"/>
      <c r="Q99" s="6"/>
      <c r="R99" s="6"/>
      <c r="S99" s="6"/>
      <c r="T99" s="111"/>
      <c r="U99" s="113"/>
      <c r="V99" s="112"/>
      <c r="W99" s="112"/>
      <c r="X99" s="112"/>
      <c r="Y99" s="112"/>
      <c r="Z99" s="112"/>
      <c r="AA99" s="6"/>
      <c r="AB99" s="114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112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</row>
    <row r="100" ht="18.0" customHeight="1">
      <c r="A100" s="6"/>
      <c r="B100" s="6" t="s">
        <v>189</v>
      </c>
      <c r="C100" s="12"/>
      <c r="D100" s="111"/>
      <c r="E100" s="111"/>
      <c r="F100" s="111"/>
      <c r="G100" s="6"/>
      <c r="H100" s="112"/>
      <c r="I100" s="112"/>
      <c r="J100" s="112"/>
      <c r="K100" s="112"/>
      <c r="L100" s="112"/>
      <c r="M100" s="6"/>
      <c r="N100" s="6"/>
      <c r="O100" s="6"/>
      <c r="P100" s="6"/>
      <c r="Q100" s="6"/>
      <c r="R100" s="6"/>
      <c r="S100" s="6"/>
      <c r="T100" s="111"/>
      <c r="U100" s="113"/>
      <c r="V100" s="112"/>
      <c r="W100" s="112"/>
      <c r="X100" s="112"/>
      <c r="Y100" s="112"/>
      <c r="Z100" s="112"/>
      <c r="AA100" s="6"/>
      <c r="AB100" s="114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112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</row>
    <row r="101" ht="15.75" customHeight="1">
      <c r="A101" s="6"/>
      <c r="B101" s="6"/>
      <c r="C101" s="12"/>
      <c r="D101" s="111"/>
      <c r="E101" s="111"/>
      <c r="F101" s="111"/>
      <c r="G101" s="6"/>
      <c r="H101" s="112"/>
      <c r="I101" s="112"/>
      <c r="J101" s="112"/>
      <c r="K101" s="112"/>
      <c r="L101" s="112"/>
      <c r="M101" s="6"/>
      <c r="N101" s="6"/>
      <c r="O101" s="6"/>
      <c r="P101" s="6"/>
      <c r="Q101" s="6"/>
      <c r="R101" s="6"/>
      <c r="S101" s="6"/>
      <c r="T101" s="111"/>
      <c r="U101" s="113"/>
      <c r="V101" s="112"/>
      <c r="W101" s="112"/>
      <c r="X101" s="112"/>
      <c r="Y101" s="112"/>
      <c r="Z101" s="112"/>
      <c r="AA101" s="6"/>
      <c r="AB101" s="114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112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</row>
    <row r="102" ht="15.75" customHeight="1">
      <c r="A102" s="6"/>
      <c r="B102" s="6" t="s">
        <v>190</v>
      </c>
      <c r="C102" s="12"/>
      <c r="D102" s="111"/>
      <c r="E102" s="111"/>
      <c r="F102" s="111"/>
      <c r="G102" s="6"/>
      <c r="H102" s="112"/>
      <c r="I102" s="112"/>
      <c r="J102" s="112"/>
      <c r="K102" s="112"/>
      <c r="L102" s="112"/>
      <c r="M102" s="6"/>
      <c r="N102" s="6"/>
      <c r="O102" s="6"/>
      <c r="P102" s="6"/>
      <c r="Q102" s="6"/>
      <c r="R102" s="6"/>
      <c r="S102" s="6"/>
      <c r="T102" s="111"/>
      <c r="U102" s="113"/>
      <c r="V102" s="112"/>
      <c r="W102" s="112"/>
      <c r="X102" s="112"/>
      <c r="Y102" s="112"/>
      <c r="Z102" s="112"/>
      <c r="AA102" s="6"/>
      <c r="AB102" s="114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112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</row>
    <row r="103" ht="15.75" customHeight="1">
      <c r="A103" s="6"/>
      <c r="B103" s="6"/>
      <c r="C103" s="12"/>
      <c r="D103" s="111"/>
      <c r="E103" s="111"/>
      <c r="F103" s="111"/>
      <c r="G103" s="6"/>
      <c r="H103" s="112"/>
      <c r="I103" s="112"/>
      <c r="J103" s="112"/>
      <c r="K103" s="112"/>
      <c r="L103" s="112"/>
      <c r="M103" s="6"/>
      <c r="N103" s="6"/>
      <c r="O103" s="6"/>
      <c r="P103" s="6"/>
      <c r="Q103" s="6"/>
      <c r="R103" s="6"/>
      <c r="S103" s="6"/>
      <c r="T103" s="111"/>
      <c r="U103" s="113"/>
      <c r="V103" s="112"/>
      <c r="W103" s="112"/>
      <c r="X103" s="112"/>
      <c r="Y103" s="112"/>
      <c r="Z103" s="112"/>
      <c r="AA103" s="6"/>
      <c r="AB103" s="114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112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</sheetData>
  <conditionalFormatting sqref="B6:C6 D6:M7 N7:CN7 D18:CN18 CF93:CJ95 D94:CD95 CE94:CE96 CK94:CN95">
    <cfRule type="cellIs" dxfId="0" priority="1" operator="greaterThan">
      <formula>1000</formula>
    </cfRule>
  </conditionalFormatting>
  <conditionalFormatting sqref="B6:C6 D6:M7 N7:CN7 D18:CN18 CF93:CJ95 D94:CD95 CE94:CE96 CK94:CN95">
    <cfRule type="cellIs" dxfId="2" priority="2" operator="lessThan">
      <formula>0</formula>
    </cfRule>
  </conditionalFormatting>
  <conditionalFormatting sqref="B6:C6 D6:M7 N7:CN7 D18:CN18 CF93:CJ95 D94:CD95 CE94:CE96 CK94:CN95">
    <cfRule type="cellIs" dxfId="3" priority="3" operator="between">
      <formula>0</formula>
      <formula>1000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6600"/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4.29"/>
    <col customWidth="1" min="2" max="2" width="30.0"/>
    <col customWidth="1" min="3" max="3" width="6.43"/>
    <col customWidth="1" min="4" max="4" width="26.29"/>
    <col customWidth="1" min="5" max="5" width="26.0"/>
    <col customWidth="1" min="6" max="10" width="12.71"/>
    <col customWidth="1" min="11" max="115" width="9.0"/>
  </cols>
  <sheetData>
    <row r="1">
      <c r="A1" s="1" t="s">
        <v>0</v>
      </c>
      <c r="B1" s="2"/>
      <c r="C1" s="2"/>
      <c r="D1" s="2"/>
      <c r="E1" s="2"/>
      <c r="F1" s="1"/>
      <c r="G1" s="1"/>
      <c r="H1" s="1"/>
      <c r="I1" s="1"/>
      <c r="J1" s="3"/>
      <c r="K1" s="4">
        <v>2017.0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>
        <v>2018.0</v>
      </c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</row>
    <row r="2">
      <c r="A2" s="1"/>
      <c r="B2" s="2"/>
      <c r="C2" s="2"/>
      <c r="D2" s="2"/>
      <c r="E2" s="2"/>
      <c r="F2" s="1"/>
      <c r="G2" s="1"/>
      <c r="H2" s="1"/>
      <c r="I2" s="1"/>
      <c r="J2" s="3"/>
      <c r="K2" s="1">
        <f>'Cash Flow Forecast'!F3</f>
        <v>1</v>
      </c>
      <c r="L2" s="1">
        <f>'Cash Flow Forecast'!G3</f>
        <v>2</v>
      </c>
      <c r="M2" s="1">
        <f>'Cash Flow Forecast'!H3</f>
        <v>3</v>
      </c>
      <c r="N2" s="1">
        <f>'Cash Flow Forecast'!I3</f>
        <v>4</v>
      </c>
      <c r="O2" s="1">
        <f>'Cash Flow Forecast'!J3</f>
        <v>5</v>
      </c>
      <c r="P2" s="1">
        <f>'Cash Flow Forecast'!K3</f>
        <v>6</v>
      </c>
      <c r="Q2" s="1">
        <f>'Cash Flow Forecast'!L3</f>
        <v>7</v>
      </c>
      <c r="R2" s="1">
        <f>'Cash Flow Forecast'!M3</f>
        <v>8</v>
      </c>
      <c r="S2" s="1">
        <f>'Cash Flow Forecast'!N3</f>
        <v>9</v>
      </c>
      <c r="T2" s="1">
        <f>'Cash Flow Forecast'!O3</f>
        <v>10</v>
      </c>
      <c r="U2" s="1">
        <f>'Cash Flow Forecast'!P3</f>
        <v>11</v>
      </c>
      <c r="V2" s="1">
        <f>'Cash Flow Forecast'!Q3</f>
        <v>12</v>
      </c>
      <c r="W2" s="1">
        <f>'Cash Flow Forecast'!R3</f>
        <v>13</v>
      </c>
      <c r="X2" s="1">
        <f>'Cash Flow Forecast'!S3</f>
        <v>14</v>
      </c>
      <c r="Y2" s="1">
        <f>'Cash Flow Forecast'!T3</f>
        <v>15</v>
      </c>
      <c r="Z2" s="1">
        <v>1.0</v>
      </c>
      <c r="AA2" s="1">
        <f t="shared" ref="AA2:AT2" si="1">Z2+1</f>
        <v>2</v>
      </c>
      <c r="AB2" s="1">
        <f t="shared" si="1"/>
        <v>3</v>
      </c>
      <c r="AC2" s="1">
        <f t="shared" si="1"/>
        <v>4</v>
      </c>
      <c r="AD2" s="1">
        <f t="shared" si="1"/>
        <v>5</v>
      </c>
      <c r="AE2" s="1">
        <f t="shared" si="1"/>
        <v>6</v>
      </c>
      <c r="AF2" s="1">
        <f t="shared" si="1"/>
        <v>7</v>
      </c>
      <c r="AG2" s="1">
        <f t="shared" si="1"/>
        <v>8</v>
      </c>
      <c r="AH2" s="1">
        <f t="shared" si="1"/>
        <v>9</v>
      </c>
      <c r="AI2" s="1">
        <f t="shared" si="1"/>
        <v>10</v>
      </c>
      <c r="AJ2" s="1">
        <f t="shared" si="1"/>
        <v>11</v>
      </c>
      <c r="AK2" s="1">
        <f t="shared" si="1"/>
        <v>12</v>
      </c>
      <c r="AL2" s="1">
        <f t="shared" si="1"/>
        <v>13</v>
      </c>
      <c r="AM2" s="1">
        <f t="shared" si="1"/>
        <v>14</v>
      </c>
      <c r="AN2" s="1">
        <f t="shared" si="1"/>
        <v>15</v>
      </c>
      <c r="AO2" s="1">
        <f t="shared" si="1"/>
        <v>16</v>
      </c>
      <c r="AP2" s="1">
        <f t="shared" si="1"/>
        <v>17</v>
      </c>
      <c r="AQ2" s="1">
        <f t="shared" si="1"/>
        <v>18</v>
      </c>
      <c r="AR2" s="1">
        <f t="shared" si="1"/>
        <v>19</v>
      </c>
      <c r="AS2" s="1">
        <f t="shared" si="1"/>
        <v>20</v>
      </c>
      <c r="AT2" s="1">
        <f t="shared" si="1"/>
        <v>21</v>
      </c>
      <c r="AU2" s="1">
        <v>1.0</v>
      </c>
      <c r="AV2" s="1">
        <f t="shared" ref="AV2:BR2" si="2">AU2+1</f>
        <v>2</v>
      </c>
      <c r="AW2" s="1">
        <f t="shared" si="2"/>
        <v>3</v>
      </c>
      <c r="AX2" s="1">
        <f t="shared" si="2"/>
        <v>4</v>
      </c>
      <c r="AY2" s="1">
        <f t="shared" si="2"/>
        <v>5</v>
      </c>
      <c r="AZ2" s="1">
        <f t="shared" si="2"/>
        <v>6</v>
      </c>
      <c r="BA2" s="1">
        <f t="shared" si="2"/>
        <v>7</v>
      </c>
      <c r="BB2" s="1">
        <f t="shared" si="2"/>
        <v>8</v>
      </c>
      <c r="BC2" s="1">
        <f t="shared" si="2"/>
        <v>9</v>
      </c>
      <c r="BD2" s="1">
        <f t="shared" si="2"/>
        <v>10</v>
      </c>
      <c r="BE2" s="1">
        <f t="shared" si="2"/>
        <v>11</v>
      </c>
      <c r="BF2" s="1">
        <f t="shared" si="2"/>
        <v>12</v>
      </c>
      <c r="BG2" s="1">
        <f t="shared" si="2"/>
        <v>13</v>
      </c>
      <c r="BH2" s="1">
        <f t="shared" si="2"/>
        <v>14</v>
      </c>
      <c r="BI2" s="1">
        <f t="shared" si="2"/>
        <v>15</v>
      </c>
      <c r="BJ2" s="1">
        <f t="shared" si="2"/>
        <v>16</v>
      </c>
      <c r="BK2" s="1">
        <f t="shared" si="2"/>
        <v>17</v>
      </c>
      <c r="BL2" s="1">
        <f t="shared" si="2"/>
        <v>18</v>
      </c>
      <c r="BM2" s="1">
        <f t="shared" si="2"/>
        <v>19</v>
      </c>
      <c r="BN2" s="1">
        <f t="shared" si="2"/>
        <v>20</v>
      </c>
      <c r="BO2" s="1">
        <f t="shared" si="2"/>
        <v>21</v>
      </c>
      <c r="BP2" s="1">
        <f t="shared" si="2"/>
        <v>22</v>
      </c>
      <c r="BQ2" s="1">
        <f t="shared" si="2"/>
        <v>23</v>
      </c>
      <c r="BR2" s="1">
        <f t="shared" si="2"/>
        <v>24</v>
      </c>
      <c r="BS2" s="1">
        <f>'Cash Flow Forecast'!BN3</f>
        <v>21</v>
      </c>
      <c r="BT2" s="1">
        <f>'Cash Flow Forecast'!BO3</f>
        <v>22</v>
      </c>
      <c r="BU2" s="1">
        <f>'Cash Flow Forecast'!BP3</f>
        <v>23</v>
      </c>
      <c r="BV2" s="1">
        <f>'Cash Flow Forecast'!BQ3</f>
        <v>24</v>
      </c>
      <c r="BW2" s="1">
        <f>'Cash Flow Forecast'!BR3</f>
        <v>25</v>
      </c>
      <c r="BX2" s="1">
        <f>'Cash Flow Forecast'!BS3</f>
        <v>26</v>
      </c>
      <c r="BY2" s="1">
        <f>'Cash Flow Forecast'!BT3</f>
        <v>27</v>
      </c>
      <c r="BZ2" s="1">
        <f>'Cash Flow Forecast'!BU3</f>
        <v>28</v>
      </c>
      <c r="CA2" s="1">
        <f>'Cash Flow Forecast'!BV3</f>
        <v>29</v>
      </c>
      <c r="CB2" s="1">
        <f>'Cash Flow Forecast'!BW3</f>
        <v>30</v>
      </c>
      <c r="CC2" s="1">
        <f>'Cash Flow Forecast'!BX3</f>
        <v>31</v>
      </c>
      <c r="CD2" s="1">
        <f>'Cash Flow Forecast'!BY3</f>
        <v>32</v>
      </c>
      <c r="CE2" s="1">
        <f>'Cash Flow Forecast'!BZ3</f>
        <v>33</v>
      </c>
      <c r="CF2" s="1">
        <f>'Cash Flow Forecast'!CA3</f>
        <v>34</v>
      </c>
      <c r="CG2" s="1">
        <f>'Cash Flow Forecast'!CB3</f>
        <v>35</v>
      </c>
      <c r="CH2" s="1">
        <f>'Cash Flow Forecast'!CC3</f>
        <v>36</v>
      </c>
      <c r="CI2" s="1">
        <f>'Cash Flow Forecast'!CD3</f>
        <v>37</v>
      </c>
      <c r="CJ2" s="1">
        <f>'Cash Flow Forecast'!CE3</f>
        <v>38</v>
      </c>
      <c r="CK2" s="1">
        <f>'Cash Flow Forecast'!CF3</f>
        <v>39</v>
      </c>
      <c r="CL2" s="1">
        <f>'Cash Flow Forecast'!CG3</f>
        <v>40</v>
      </c>
      <c r="CM2" s="1">
        <f>'Cash Flow Forecast'!CH3</f>
        <v>41</v>
      </c>
      <c r="CN2" s="1">
        <f>'Cash Flow Forecast'!CI3</f>
        <v>42</v>
      </c>
      <c r="CO2" s="1">
        <f>'Cash Flow Forecast'!CJ3</f>
        <v>43</v>
      </c>
      <c r="CP2" s="1">
        <f>'Cash Flow Forecast'!CK3</f>
        <v>44</v>
      </c>
      <c r="CQ2" s="1">
        <f>'Cash Flow Forecast'!CL3</f>
        <v>45</v>
      </c>
      <c r="CR2" s="1">
        <f>'Cash Flow Forecast'!CM3</f>
        <v>46</v>
      </c>
      <c r="CS2" s="1">
        <f>'Cash Flow Forecast'!CN3</f>
        <v>47</v>
      </c>
      <c r="CT2" s="1">
        <f>'Cash Flow Forecast'!CO3</f>
        <v>48</v>
      </c>
      <c r="CU2" s="1">
        <f>'Cash Flow Forecast'!CP3</f>
        <v>49</v>
      </c>
      <c r="CV2" s="1">
        <f>'Cash Flow Forecast'!CQ3</f>
        <v>50</v>
      </c>
      <c r="CW2" s="1">
        <f>'Cash Flow Forecast'!CR3</f>
        <v>39</v>
      </c>
      <c r="CX2" s="1">
        <f>'Cash Flow Forecast'!CS3</f>
        <v>40</v>
      </c>
      <c r="CY2" s="1">
        <f>'Cash Flow Forecast'!CT3</f>
        <v>41</v>
      </c>
      <c r="CZ2" s="1">
        <f>'Cash Flow Forecast'!CU3</f>
        <v>42</v>
      </c>
      <c r="DA2" s="1">
        <f>'Cash Flow Forecast'!CV3</f>
        <v>43</v>
      </c>
      <c r="DB2" s="1">
        <f>'Cash Flow Forecast'!CW3</f>
        <v>44</v>
      </c>
      <c r="DC2" s="1">
        <f>'Cash Flow Forecast'!CX3</f>
        <v>45</v>
      </c>
      <c r="DD2" s="1">
        <f>'Cash Flow Forecast'!CY3</f>
        <v>46</v>
      </c>
      <c r="DE2" s="1">
        <f>'Cash Flow Forecast'!CZ3</f>
        <v>47</v>
      </c>
      <c r="DF2" s="1">
        <f>'Cash Flow Forecast'!DA3</f>
        <v>48</v>
      </c>
      <c r="DG2" s="1">
        <f>'Cash Flow Forecast'!DB3</f>
        <v>49</v>
      </c>
      <c r="DH2" s="1">
        <f>'Cash Flow Forecast'!DC3</f>
        <v>50</v>
      </c>
      <c r="DI2" s="1">
        <f>'Cash Flow Forecast'!DD3</f>
        <v>51</v>
      </c>
      <c r="DJ2" s="1">
        <f>'Cash Flow Forecast'!DE3</f>
        <v>52</v>
      </c>
      <c r="DK2" s="1">
        <f>'Cash Flow Forecast'!DF3</f>
        <v>1</v>
      </c>
    </row>
    <row r="3">
      <c r="A3" s="15"/>
      <c r="B3" s="17"/>
      <c r="C3" s="18"/>
      <c r="D3" s="18"/>
      <c r="E3" s="20"/>
      <c r="F3" s="22" t="s">
        <v>4</v>
      </c>
      <c r="G3" s="23"/>
      <c r="H3" s="23"/>
      <c r="I3" s="23"/>
      <c r="J3" s="24"/>
      <c r="K3" s="26">
        <f>'Cash Flow Forecast'!F4</f>
        <v>42371</v>
      </c>
      <c r="L3" s="26">
        <f>'Cash Flow Forecast'!G4</f>
        <v>42378</v>
      </c>
      <c r="M3" s="26">
        <f>'Cash Flow Forecast'!H4</f>
        <v>42385</v>
      </c>
      <c r="N3" s="26">
        <f>'Cash Flow Forecast'!I4</f>
        <v>42392</v>
      </c>
      <c r="O3" s="26">
        <f>'Cash Flow Forecast'!J4</f>
        <v>42399</v>
      </c>
      <c r="P3" s="26">
        <f>'Cash Flow Forecast'!K4</f>
        <v>42406</v>
      </c>
      <c r="Q3" s="26">
        <f>'Cash Flow Forecast'!L4</f>
        <v>42413</v>
      </c>
      <c r="R3" s="26">
        <f>'Cash Flow Forecast'!M4</f>
        <v>42420</v>
      </c>
      <c r="S3" s="26">
        <f>'Cash Flow Forecast'!N4</f>
        <v>42427</v>
      </c>
      <c r="T3" s="26">
        <f>'Cash Flow Forecast'!O4</f>
        <v>42434</v>
      </c>
      <c r="U3" s="26">
        <f>'Cash Flow Forecast'!P4</f>
        <v>42441</v>
      </c>
      <c r="V3" s="26">
        <f>'Cash Flow Forecast'!Q4</f>
        <v>42448</v>
      </c>
      <c r="W3" s="26">
        <f>'Cash Flow Forecast'!R4</f>
        <v>42455</v>
      </c>
      <c r="X3" s="26">
        <f>'Cash Flow Forecast'!S4</f>
        <v>42462</v>
      </c>
      <c r="Y3" s="26">
        <f>'Cash Flow Forecast'!T4</f>
        <v>42469</v>
      </c>
      <c r="Z3" s="26">
        <f>'Cash Flow Forecast'!U4</f>
        <v>42842</v>
      </c>
      <c r="AA3" s="26">
        <f>'Cash Flow Forecast'!V4</f>
        <v>42849</v>
      </c>
      <c r="AB3" s="26">
        <f>'Cash Flow Forecast'!W4</f>
        <v>42856</v>
      </c>
      <c r="AC3" s="26">
        <f>'Cash Flow Forecast'!X4</f>
        <v>42863</v>
      </c>
      <c r="AD3" s="26">
        <f>'Cash Flow Forecast'!Y4</f>
        <v>42870</v>
      </c>
      <c r="AE3" s="26">
        <f>'Cash Flow Forecast'!Z4</f>
        <v>42877</v>
      </c>
      <c r="AF3" s="26">
        <f>'Cash Flow Forecast'!AA4</f>
        <v>42884</v>
      </c>
      <c r="AG3" s="26">
        <f>'Cash Flow Forecast'!AB4</f>
        <v>42891</v>
      </c>
      <c r="AH3" s="26">
        <f>'Cash Flow Forecast'!AC4</f>
        <v>42898</v>
      </c>
      <c r="AI3" s="26">
        <f>'Cash Flow Forecast'!AD4</f>
        <v>42905</v>
      </c>
      <c r="AJ3" s="26">
        <f>'Cash Flow Forecast'!AE4</f>
        <v>42912</v>
      </c>
      <c r="AK3" s="26">
        <f>'Cash Flow Forecast'!AF4</f>
        <v>42919</v>
      </c>
      <c r="AL3" s="26">
        <f>'Cash Flow Forecast'!AG4</f>
        <v>42926</v>
      </c>
      <c r="AM3" s="26">
        <f>'Cash Flow Forecast'!AH4</f>
        <v>42933</v>
      </c>
      <c r="AN3" s="26">
        <f>'Cash Flow Forecast'!AI4</f>
        <v>42940</v>
      </c>
      <c r="AO3" s="26">
        <f>'Cash Flow Forecast'!AJ4</f>
        <v>42947</v>
      </c>
      <c r="AP3" s="26">
        <f>'Cash Flow Forecast'!AK4</f>
        <v>42954</v>
      </c>
      <c r="AQ3" s="26">
        <f>'Cash Flow Forecast'!AL4</f>
        <v>42961</v>
      </c>
      <c r="AR3" s="26">
        <f>'Cash Flow Forecast'!AM4</f>
        <v>42968</v>
      </c>
      <c r="AS3" s="26">
        <f>'Cash Flow Forecast'!AN4</f>
        <v>42975</v>
      </c>
      <c r="AT3" s="26">
        <f>'Cash Flow Forecast'!AO4</f>
        <v>42982</v>
      </c>
      <c r="AU3" s="26">
        <f>'Cash Flow Forecast'!AP4</f>
        <v>42989</v>
      </c>
      <c r="AV3" s="26">
        <f>'Cash Flow Forecast'!AQ4</f>
        <v>42996</v>
      </c>
      <c r="AW3" s="26">
        <f>'Cash Flow Forecast'!AR4</f>
        <v>43003</v>
      </c>
      <c r="AX3" s="26">
        <f>'Cash Flow Forecast'!AS4</f>
        <v>43010</v>
      </c>
      <c r="AY3" s="26">
        <f>'Cash Flow Forecast'!AT4</f>
        <v>43017</v>
      </c>
      <c r="AZ3" s="26">
        <f>'Cash Flow Forecast'!AU4</f>
        <v>43024</v>
      </c>
      <c r="BA3" s="26">
        <f>'Cash Flow Forecast'!AV4</f>
        <v>43031</v>
      </c>
      <c r="BB3" s="26">
        <f>'Cash Flow Forecast'!AW4</f>
        <v>43038</v>
      </c>
      <c r="BC3" s="26">
        <f>'Cash Flow Forecast'!AX4</f>
        <v>43045</v>
      </c>
      <c r="BD3" s="26">
        <f>'Cash Flow Forecast'!AY4</f>
        <v>43052</v>
      </c>
      <c r="BE3" s="26">
        <f>'Cash Flow Forecast'!AZ4</f>
        <v>43059</v>
      </c>
      <c r="BF3" s="26">
        <f>'Cash Flow Forecast'!BA4</f>
        <v>43066</v>
      </c>
      <c r="BG3" s="26">
        <f>'Cash Flow Forecast'!BB4</f>
        <v>43073</v>
      </c>
      <c r="BH3" s="26">
        <f>'Cash Flow Forecast'!BC4</f>
        <v>43080</v>
      </c>
      <c r="BI3" s="26">
        <f>'Cash Flow Forecast'!BD4</f>
        <v>43087</v>
      </c>
      <c r="BJ3" s="26">
        <f>'Cash Flow Forecast'!BE4</f>
        <v>43094</v>
      </c>
      <c r="BK3" s="26">
        <f>'Cash Flow Forecast'!BF4</f>
        <v>43101</v>
      </c>
      <c r="BL3" s="26">
        <f>'Cash Flow Forecast'!BG4</f>
        <v>43108</v>
      </c>
      <c r="BM3" s="26">
        <f>'Cash Flow Forecast'!BH4</f>
        <v>43115</v>
      </c>
      <c r="BN3" s="26">
        <f>'Cash Flow Forecast'!BI4</f>
        <v>43122</v>
      </c>
      <c r="BO3" s="26">
        <f>'Cash Flow Forecast'!BJ4</f>
        <v>43129</v>
      </c>
      <c r="BP3" s="26">
        <f>'Cash Flow Forecast'!BK4</f>
        <v>43136</v>
      </c>
      <c r="BQ3" s="26">
        <f>'Cash Flow Forecast'!BL4</f>
        <v>43143</v>
      </c>
      <c r="BR3" s="26">
        <f>'Cash Flow Forecast'!BM4</f>
        <v>43150</v>
      </c>
      <c r="BS3" s="26">
        <f>'Cash Flow Forecast'!BN4</f>
        <v>43157</v>
      </c>
      <c r="BT3" s="26">
        <f>'Cash Flow Forecast'!BO4</f>
        <v>43164</v>
      </c>
      <c r="BU3" s="26">
        <f>'Cash Flow Forecast'!BP4</f>
        <v>43171</v>
      </c>
      <c r="BV3" s="26">
        <f>'Cash Flow Forecast'!BQ4</f>
        <v>43178</v>
      </c>
      <c r="BW3" s="26">
        <f>'Cash Flow Forecast'!BR4</f>
        <v>43185</v>
      </c>
      <c r="BX3" s="26">
        <f>'Cash Flow Forecast'!BS4</f>
        <v>43192</v>
      </c>
      <c r="BY3" s="26">
        <f>'Cash Flow Forecast'!BT4</f>
        <v>43199</v>
      </c>
      <c r="BZ3" s="26">
        <f>'Cash Flow Forecast'!BU4</f>
        <v>43206</v>
      </c>
      <c r="CA3" s="26">
        <f>'Cash Flow Forecast'!BV4</f>
        <v>43213</v>
      </c>
      <c r="CB3" s="26">
        <f>'Cash Flow Forecast'!BW4</f>
        <v>43220</v>
      </c>
      <c r="CC3" s="26">
        <f>'Cash Flow Forecast'!BX4</f>
        <v>43227</v>
      </c>
      <c r="CD3" s="26">
        <f>'Cash Flow Forecast'!BY4</f>
        <v>43234</v>
      </c>
      <c r="CE3" s="26">
        <f>'Cash Flow Forecast'!BZ4</f>
        <v>43241</v>
      </c>
      <c r="CF3" s="26">
        <f>'Cash Flow Forecast'!CA4</f>
        <v>43248</v>
      </c>
      <c r="CG3" s="26">
        <f>'Cash Flow Forecast'!CB4</f>
        <v>43255</v>
      </c>
      <c r="CH3" s="26">
        <f>'Cash Flow Forecast'!CC4</f>
        <v>43262</v>
      </c>
      <c r="CI3" s="26">
        <f>'Cash Flow Forecast'!CD4</f>
        <v>43269</v>
      </c>
      <c r="CJ3" s="26">
        <f>'Cash Flow Forecast'!CE4</f>
        <v>42910</v>
      </c>
      <c r="CK3" s="26">
        <f>'Cash Flow Forecast'!CF4</f>
        <v>42917</v>
      </c>
      <c r="CL3" s="26">
        <f>'Cash Flow Forecast'!CG4</f>
        <v>42924</v>
      </c>
      <c r="CM3" s="26">
        <f>'Cash Flow Forecast'!CH4</f>
        <v>42931</v>
      </c>
      <c r="CN3" s="26">
        <f>'Cash Flow Forecast'!CI4</f>
        <v>42938</v>
      </c>
      <c r="CO3" s="26">
        <f>'Cash Flow Forecast'!CJ4</f>
        <v>42945</v>
      </c>
      <c r="CP3" s="26">
        <f>'Cash Flow Forecast'!CK4</f>
        <v>42952</v>
      </c>
      <c r="CQ3" s="26">
        <f>'Cash Flow Forecast'!CL4</f>
        <v>42959</v>
      </c>
      <c r="CR3" s="26">
        <f>'Cash Flow Forecast'!CM4</f>
        <v>42966</v>
      </c>
      <c r="CS3" s="26">
        <f>'Cash Flow Forecast'!CN4</f>
        <v>42973</v>
      </c>
      <c r="CT3" s="26">
        <f>'Cash Flow Forecast'!CO4</f>
        <v>42980</v>
      </c>
      <c r="CU3" s="26">
        <f>'Cash Flow Forecast'!CP4</f>
        <v>42987</v>
      </c>
      <c r="CV3" s="26">
        <f>'Cash Flow Forecast'!CQ4</f>
        <v>42994</v>
      </c>
      <c r="CW3" s="26">
        <f>'Cash Flow Forecast'!CR4</f>
        <v>43001</v>
      </c>
      <c r="CX3" s="26">
        <f>'Cash Flow Forecast'!CS4</f>
        <v>43008</v>
      </c>
      <c r="CY3" s="26">
        <f>'Cash Flow Forecast'!CT4</f>
        <v>43015</v>
      </c>
      <c r="CZ3" s="26">
        <f>'Cash Flow Forecast'!CU4</f>
        <v>43022</v>
      </c>
      <c r="DA3" s="26">
        <f>'Cash Flow Forecast'!CV4</f>
        <v>43029</v>
      </c>
      <c r="DB3" s="26">
        <f>'Cash Flow Forecast'!CW4</f>
        <v>43036</v>
      </c>
      <c r="DC3" s="26">
        <f>'Cash Flow Forecast'!CX4</f>
        <v>43043</v>
      </c>
      <c r="DD3" s="26">
        <f>'Cash Flow Forecast'!CY4</f>
        <v>43050</v>
      </c>
      <c r="DE3" s="26">
        <f>'Cash Flow Forecast'!CZ4</f>
        <v>43057</v>
      </c>
      <c r="DF3" s="26">
        <f>'Cash Flow Forecast'!DA4</f>
        <v>43064</v>
      </c>
      <c r="DG3" s="26">
        <f>'Cash Flow Forecast'!DB4</f>
        <v>43071</v>
      </c>
      <c r="DH3" s="26">
        <f>'Cash Flow Forecast'!DC4</f>
        <v>43078</v>
      </c>
      <c r="DI3" s="26">
        <f>'Cash Flow Forecast'!DD4</f>
        <v>43085</v>
      </c>
      <c r="DJ3" s="26">
        <f>'Cash Flow Forecast'!DE4</f>
        <v>43092</v>
      </c>
      <c r="DK3" s="26">
        <f>'Cash Flow Forecast'!DF4</f>
        <v>43099</v>
      </c>
    </row>
    <row r="4">
      <c r="A4" s="15"/>
      <c r="B4" s="36" t="s">
        <v>14</v>
      </c>
      <c r="C4" s="37" t="s">
        <v>15</v>
      </c>
      <c r="D4" s="37" t="s">
        <v>16</v>
      </c>
      <c r="E4" s="38" t="s">
        <v>17</v>
      </c>
      <c r="F4" s="40" t="s">
        <v>18</v>
      </c>
      <c r="G4" s="44" t="s">
        <v>19</v>
      </c>
      <c r="H4" s="44" t="s">
        <v>20</v>
      </c>
      <c r="I4" s="45" t="s">
        <v>21</v>
      </c>
      <c r="J4" s="46" t="s">
        <v>22</v>
      </c>
      <c r="K4" s="43">
        <f>'Cash Flow Forecast'!F5</f>
        <v>42377</v>
      </c>
      <c r="L4" s="43">
        <f>'Cash Flow Forecast'!G5</f>
        <v>42384</v>
      </c>
      <c r="M4" s="43">
        <f>'Cash Flow Forecast'!H5</f>
        <v>42391</v>
      </c>
      <c r="N4" s="43">
        <f>'Cash Flow Forecast'!I5</f>
        <v>42398</v>
      </c>
      <c r="O4" s="43">
        <f>'Cash Flow Forecast'!J5</f>
        <v>42405</v>
      </c>
      <c r="P4" s="43">
        <f>'Cash Flow Forecast'!K5</f>
        <v>42412</v>
      </c>
      <c r="Q4" s="43">
        <f>'Cash Flow Forecast'!L5</f>
        <v>42419</v>
      </c>
      <c r="R4" s="43">
        <f>'Cash Flow Forecast'!M5</f>
        <v>42426</v>
      </c>
      <c r="S4" s="43">
        <f>'Cash Flow Forecast'!N5</f>
        <v>42433</v>
      </c>
      <c r="T4" s="43">
        <f>'Cash Flow Forecast'!O5</f>
        <v>42440</v>
      </c>
      <c r="U4" s="43">
        <f>'Cash Flow Forecast'!P5</f>
        <v>42447</v>
      </c>
      <c r="V4" s="43">
        <f>'Cash Flow Forecast'!Q5</f>
        <v>42454</v>
      </c>
      <c r="W4" s="43">
        <f>'Cash Flow Forecast'!R5</f>
        <v>42461</v>
      </c>
      <c r="X4" s="43">
        <f>'Cash Flow Forecast'!S5</f>
        <v>42468</v>
      </c>
      <c r="Y4" s="43">
        <f>'Cash Flow Forecast'!T5</f>
        <v>42475</v>
      </c>
      <c r="Z4" s="43">
        <f>'Cash Flow Forecast'!U5</f>
        <v>42848</v>
      </c>
      <c r="AA4" s="43">
        <f>'Cash Flow Forecast'!V5</f>
        <v>42855</v>
      </c>
      <c r="AB4" s="43">
        <f>'Cash Flow Forecast'!W5</f>
        <v>42862</v>
      </c>
      <c r="AC4" s="43">
        <f>'Cash Flow Forecast'!X5</f>
        <v>42869</v>
      </c>
      <c r="AD4" s="43">
        <f>'Cash Flow Forecast'!Y5</f>
        <v>42876</v>
      </c>
      <c r="AE4" s="43">
        <f>'Cash Flow Forecast'!Z5</f>
        <v>42883</v>
      </c>
      <c r="AF4" s="43">
        <f>'Cash Flow Forecast'!AA5</f>
        <v>42890</v>
      </c>
      <c r="AG4" s="43">
        <f>'Cash Flow Forecast'!AB5</f>
        <v>42897</v>
      </c>
      <c r="AH4" s="43">
        <f>'Cash Flow Forecast'!AC5</f>
        <v>42904</v>
      </c>
      <c r="AI4" s="43">
        <f>'Cash Flow Forecast'!AD5</f>
        <v>42911</v>
      </c>
      <c r="AJ4" s="43">
        <f>'Cash Flow Forecast'!AE5</f>
        <v>42918</v>
      </c>
      <c r="AK4" s="43">
        <f>'Cash Flow Forecast'!AF5</f>
        <v>42925</v>
      </c>
      <c r="AL4" s="43">
        <f>'Cash Flow Forecast'!AG5</f>
        <v>42932</v>
      </c>
      <c r="AM4" s="43">
        <f>'Cash Flow Forecast'!AH5</f>
        <v>42939</v>
      </c>
      <c r="AN4" s="43">
        <f>'Cash Flow Forecast'!AI5</f>
        <v>42946</v>
      </c>
      <c r="AO4" s="43">
        <f>'Cash Flow Forecast'!AJ5</f>
        <v>42953</v>
      </c>
      <c r="AP4" s="43">
        <f>'Cash Flow Forecast'!AK5</f>
        <v>42960</v>
      </c>
      <c r="AQ4" s="43">
        <f>'Cash Flow Forecast'!AL5</f>
        <v>42967</v>
      </c>
      <c r="AR4" s="43">
        <f>'Cash Flow Forecast'!AM5</f>
        <v>42974</v>
      </c>
      <c r="AS4" s="43">
        <f>'Cash Flow Forecast'!AN5</f>
        <v>42981</v>
      </c>
      <c r="AT4" s="43">
        <f>'Cash Flow Forecast'!AO5</f>
        <v>42988</v>
      </c>
      <c r="AU4" s="43">
        <f>'Cash Flow Forecast'!AP5</f>
        <v>42995</v>
      </c>
      <c r="AV4" s="43">
        <f>'Cash Flow Forecast'!AQ5</f>
        <v>43002</v>
      </c>
      <c r="AW4" s="43">
        <f>'Cash Flow Forecast'!AR5</f>
        <v>43009</v>
      </c>
      <c r="AX4" s="43">
        <f>'Cash Flow Forecast'!AS5</f>
        <v>43016</v>
      </c>
      <c r="AY4" s="43">
        <f>'Cash Flow Forecast'!AT5</f>
        <v>43023</v>
      </c>
      <c r="AZ4" s="43">
        <f>'Cash Flow Forecast'!AU5</f>
        <v>43030</v>
      </c>
      <c r="BA4" s="43">
        <f>'Cash Flow Forecast'!AV5</f>
        <v>43037</v>
      </c>
      <c r="BB4" s="43">
        <f>'Cash Flow Forecast'!AW5</f>
        <v>43044</v>
      </c>
      <c r="BC4" s="43">
        <f>'Cash Flow Forecast'!AX5</f>
        <v>43051</v>
      </c>
      <c r="BD4" s="43">
        <f>'Cash Flow Forecast'!AY5</f>
        <v>43058</v>
      </c>
      <c r="BE4" s="43">
        <f>'Cash Flow Forecast'!AZ5</f>
        <v>43065</v>
      </c>
      <c r="BF4" s="43">
        <f>'Cash Flow Forecast'!BA5</f>
        <v>43072</v>
      </c>
      <c r="BG4" s="43">
        <f>'Cash Flow Forecast'!BB5</f>
        <v>43079</v>
      </c>
      <c r="BH4" s="43">
        <f>'Cash Flow Forecast'!BC5</f>
        <v>43086</v>
      </c>
      <c r="BI4" s="43">
        <f>'Cash Flow Forecast'!BD5</f>
        <v>43093</v>
      </c>
      <c r="BJ4" s="43">
        <f>'Cash Flow Forecast'!BE5</f>
        <v>43100</v>
      </c>
      <c r="BK4" s="43">
        <f>'Cash Flow Forecast'!BF5</f>
        <v>43107</v>
      </c>
      <c r="BL4" s="43">
        <f>'Cash Flow Forecast'!BG5</f>
        <v>43114</v>
      </c>
      <c r="BM4" s="43">
        <f>'Cash Flow Forecast'!BH5</f>
        <v>43121</v>
      </c>
      <c r="BN4" s="43">
        <f>'Cash Flow Forecast'!BI5</f>
        <v>43128</v>
      </c>
      <c r="BO4" s="43">
        <f>'Cash Flow Forecast'!BJ5</f>
        <v>43135</v>
      </c>
      <c r="BP4" s="43">
        <f>'Cash Flow Forecast'!BK5</f>
        <v>43142</v>
      </c>
      <c r="BQ4" s="43">
        <f>'Cash Flow Forecast'!BL5</f>
        <v>43149</v>
      </c>
      <c r="BR4" s="43">
        <f>'Cash Flow Forecast'!BM5</f>
        <v>43156</v>
      </c>
      <c r="BS4" s="43">
        <f>'Cash Flow Forecast'!BN5</f>
        <v>43163</v>
      </c>
      <c r="BT4" s="43">
        <f>'Cash Flow Forecast'!BO5</f>
        <v>43170</v>
      </c>
      <c r="BU4" s="43">
        <f>'Cash Flow Forecast'!BP5</f>
        <v>43177</v>
      </c>
      <c r="BV4" s="43">
        <f>'Cash Flow Forecast'!BQ5</f>
        <v>43184</v>
      </c>
      <c r="BW4" s="43">
        <f>'Cash Flow Forecast'!BR5</f>
        <v>43191</v>
      </c>
      <c r="BX4" s="43">
        <f>'Cash Flow Forecast'!BS5</f>
        <v>43198</v>
      </c>
      <c r="BY4" s="43">
        <f>'Cash Flow Forecast'!BT5</f>
        <v>43205</v>
      </c>
      <c r="BZ4" s="43">
        <f>'Cash Flow Forecast'!BU5</f>
        <v>43212</v>
      </c>
      <c r="CA4" s="43">
        <f>'Cash Flow Forecast'!BV5</f>
        <v>43219</v>
      </c>
      <c r="CB4" s="43">
        <f>'Cash Flow Forecast'!BW5</f>
        <v>43226</v>
      </c>
      <c r="CC4" s="43">
        <f>'Cash Flow Forecast'!BX5</f>
        <v>43233</v>
      </c>
      <c r="CD4" s="43">
        <f>'Cash Flow Forecast'!BY5</f>
        <v>43240</v>
      </c>
      <c r="CE4" s="43">
        <f>'Cash Flow Forecast'!BZ5</f>
        <v>43247</v>
      </c>
      <c r="CF4" s="43">
        <f>'Cash Flow Forecast'!CA5</f>
        <v>43254</v>
      </c>
      <c r="CG4" s="43">
        <f>'Cash Flow Forecast'!CB5</f>
        <v>43261</v>
      </c>
      <c r="CH4" s="43">
        <f>'Cash Flow Forecast'!CC5</f>
        <v>43268</v>
      </c>
      <c r="CI4" s="43">
        <f>'Cash Flow Forecast'!CD5</f>
        <v>43275</v>
      </c>
      <c r="CJ4" s="43">
        <f>'Cash Flow Forecast'!CE5</f>
        <v>42916</v>
      </c>
      <c r="CK4" s="43">
        <f>'Cash Flow Forecast'!CF5</f>
        <v>42923</v>
      </c>
      <c r="CL4" s="43">
        <f>'Cash Flow Forecast'!CG5</f>
        <v>42930</v>
      </c>
      <c r="CM4" s="43">
        <f>'Cash Flow Forecast'!CH5</f>
        <v>42937</v>
      </c>
      <c r="CN4" s="43">
        <f>'Cash Flow Forecast'!CI5</f>
        <v>42944</v>
      </c>
      <c r="CO4" s="43">
        <f>'Cash Flow Forecast'!CJ5</f>
        <v>42951</v>
      </c>
      <c r="CP4" s="43">
        <f>'Cash Flow Forecast'!CK5</f>
        <v>42958</v>
      </c>
      <c r="CQ4" s="43">
        <f>'Cash Flow Forecast'!CL5</f>
        <v>42965</v>
      </c>
      <c r="CR4" s="43">
        <f>'Cash Flow Forecast'!CM5</f>
        <v>42972</v>
      </c>
      <c r="CS4" s="43">
        <f>'Cash Flow Forecast'!CN5</f>
        <v>42979</v>
      </c>
      <c r="CT4" s="43">
        <f>'Cash Flow Forecast'!CO5</f>
        <v>42986</v>
      </c>
      <c r="CU4" s="43">
        <f>'Cash Flow Forecast'!CP5</f>
        <v>42993</v>
      </c>
      <c r="CV4" s="43">
        <f>'Cash Flow Forecast'!CQ5</f>
        <v>43000</v>
      </c>
      <c r="CW4" s="43">
        <f>'Cash Flow Forecast'!CR5</f>
        <v>43007</v>
      </c>
      <c r="CX4" s="43">
        <f>'Cash Flow Forecast'!CS5</f>
        <v>43014</v>
      </c>
      <c r="CY4" s="43">
        <f>'Cash Flow Forecast'!CT5</f>
        <v>43021</v>
      </c>
      <c r="CZ4" s="43">
        <f>'Cash Flow Forecast'!CU5</f>
        <v>43028</v>
      </c>
      <c r="DA4" s="43">
        <f>'Cash Flow Forecast'!CV5</f>
        <v>43035</v>
      </c>
      <c r="DB4" s="43">
        <f>'Cash Flow Forecast'!CW5</f>
        <v>43042</v>
      </c>
      <c r="DC4" s="43">
        <f>'Cash Flow Forecast'!CX5</f>
        <v>43049</v>
      </c>
      <c r="DD4" s="43">
        <f>'Cash Flow Forecast'!CY5</f>
        <v>43056</v>
      </c>
      <c r="DE4" s="43">
        <f>'Cash Flow Forecast'!CZ5</f>
        <v>43063</v>
      </c>
      <c r="DF4" s="43">
        <f>'Cash Flow Forecast'!DA5</f>
        <v>43070</v>
      </c>
      <c r="DG4" s="43">
        <f>'Cash Flow Forecast'!DB5</f>
        <v>43077</v>
      </c>
      <c r="DH4" s="43">
        <f>'Cash Flow Forecast'!DC5</f>
        <v>43084</v>
      </c>
      <c r="DI4" s="43">
        <f>'Cash Flow Forecast'!DD5</f>
        <v>43091</v>
      </c>
      <c r="DJ4" s="43">
        <f>'Cash Flow Forecast'!DE5</f>
        <v>43098</v>
      </c>
      <c r="DK4" s="43">
        <f>'Cash Flow Forecast'!DF5</f>
        <v>43105</v>
      </c>
    </row>
    <row r="5">
      <c r="A5" s="15"/>
      <c r="B5" s="49"/>
      <c r="C5" s="51"/>
      <c r="D5" s="51"/>
      <c r="E5" s="53"/>
      <c r="F5" s="57"/>
      <c r="G5" s="58"/>
      <c r="H5" s="58"/>
      <c r="I5" s="59"/>
      <c r="J5" s="61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33"/>
      <c r="AV5" s="33"/>
      <c r="AW5" s="55"/>
      <c r="AX5" s="33"/>
      <c r="AY5" s="55"/>
      <c r="AZ5" s="56"/>
      <c r="BA5" s="55"/>
      <c r="BB5" s="55"/>
      <c r="BC5" s="33"/>
      <c r="BD5" s="55"/>
      <c r="BE5" s="56"/>
      <c r="BF5" s="55"/>
      <c r="BG5" s="55"/>
      <c r="BH5" s="56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</row>
    <row r="6">
      <c r="A6" s="15"/>
      <c r="B6" s="49"/>
      <c r="C6" s="51"/>
      <c r="D6" s="51"/>
      <c r="E6" s="53"/>
      <c r="F6" s="57"/>
      <c r="G6" s="58"/>
      <c r="H6" s="58"/>
      <c r="I6" s="59"/>
      <c r="J6" s="61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6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</row>
    <row r="7">
      <c r="A7" s="15"/>
      <c r="B7" s="49"/>
      <c r="C7" s="51"/>
      <c r="D7" s="53"/>
      <c r="E7" s="6"/>
      <c r="F7" s="57"/>
      <c r="G7" s="58"/>
      <c r="H7" s="58"/>
      <c r="I7" s="59"/>
      <c r="J7" s="61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6"/>
      <c r="BC7" s="56"/>
      <c r="BD7" s="56"/>
      <c r="BE7" s="56"/>
      <c r="BF7" s="56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</row>
    <row r="8">
      <c r="A8" s="15"/>
      <c r="B8" s="49"/>
      <c r="C8" s="51"/>
      <c r="D8" s="53"/>
      <c r="E8" s="6"/>
      <c r="F8" s="57"/>
      <c r="G8" s="58"/>
      <c r="H8" s="58"/>
      <c r="I8" s="59"/>
      <c r="J8" s="61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</row>
    <row r="9">
      <c r="A9" s="15"/>
      <c r="B9" s="49"/>
      <c r="C9" s="51"/>
      <c r="D9" s="51"/>
      <c r="E9" s="53"/>
      <c r="F9" s="57"/>
      <c r="G9" s="58"/>
      <c r="H9" s="58"/>
      <c r="I9" s="59"/>
      <c r="J9" s="61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</row>
    <row r="10">
      <c r="A10" s="15"/>
      <c r="B10" s="49"/>
      <c r="C10" s="51"/>
      <c r="D10" s="51"/>
      <c r="E10" s="53"/>
      <c r="F10" s="57"/>
      <c r="G10" s="58"/>
      <c r="H10" s="58"/>
      <c r="I10" s="59"/>
      <c r="J10" s="61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33"/>
      <c r="AS10" s="33"/>
      <c r="AT10" s="55"/>
      <c r="AU10" s="33"/>
      <c r="AV10" s="33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</row>
    <row r="11">
      <c r="A11" s="15"/>
      <c r="B11" s="49"/>
      <c r="C11" s="51"/>
      <c r="D11" s="51"/>
      <c r="E11" s="53"/>
      <c r="F11" s="57"/>
      <c r="G11" s="58"/>
      <c r="H11" s="58"/>
      <c r="I11" s="59"/>
      <c r="J11" s="61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33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</row>
    <row r="12">
      <c r="A12" s="15"/>
      <c r="B12" s="49"/>
      <c r="C12" s="51"/>
      <c r="D12" s="51"/>
      <c r="E12" s="53"/>
      <c r="F12" s="57"/>
      <c r="G12" s="58"/>
      <c r="H12" s="58"/>
      <c r="I12" s="59"/>
      <c r="J12" s="61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33"/>
      <c r="AR12" s="55"/>
      <c r="AS12" s="33"/>
      <c r="AT12" s="33"/>
      <c r="AU12" s="33"/>
      <c r="AV12" s="33"/>
      <c r="AW12" s="33"/>
      <c r="AX12" s="55"/>
      <c r="AY12" s="33"/>
      <c r="AZ12" s="33"/>
      <c r="BA12" s="55"/>
      <c r="BB12" s="55"/>
      <c r="BC12" s="56"/>
      <c r="BD12" s="56"/>
      <c r="BE12" s="56"/>
      <c r="BF12" s="56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</row>
    <row r="13">
      <c r="A13" s="15"/>
      <c r="B13" s="49"/>
      <c r="C13" s="51"/>
      <c r="D13" s="51"/>
      <c r="E13" s="53"/>
      <c r="F13" s="57"/>
      <c r="G13" s="58"/>
      <c r="H13" s="58"/>
      <c r="I13" s="59"/>
      <c r="J13" s="61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</row>
    <row r="14">
      <c r="A14" s="15"/>
      <c r="B14" s="49"/>
      <c r="C14" s="51"/>
      <c r="D14" s="53"/>
      <c r="E14" s="6"/>
      <c r="F14" s="57"/>
      <c r="G14" s="58"/>
      <c r="H14" s="58"/>
      <c r="I14" s="59"/>
      <c r="J14" s="61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</row>
    <row r="15">
      <c r="A15" s="15"/>
      <c r="B15" s="49"/>
      <c r="C15" s="51"/>
      <c r="D15" s="51"/>
      <c r="E15" s="53"/>
      <c r="F15" s="57"/>
      <c r="G15" s="58"/>
      <c r="H15" s="58"/>
      <c r="I15" s="59"/>
      <c r="J15" s="61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</row>
    <row r="16">
      <c r="A16" s="15"/>
      <c r="B16" s="49"/>
      <c r="C16" s="51"/>
      <c r="D16" s="51"/>
      <c r="E16" s="51"/>
      <c r="F16" s="57"/>
      <c r="G16" s="58"/>
      <c r="H16" s="58"/>
      <c r="I16" s="59"/>
      <c r="J16" s="61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</row>
    <row r="17">
      <c r="A17" s="15"/>
      <c r="B17" s="49"/>
      <c r="C17" s="51"/>
      <c r="D17" s="51"/>
      <c r="E17" s="51"/>
      <c r="F17" s="57"/>
      <c r="G17" s="58"/>
      <c r="H17" s="58"/>
      <c r="I17" s="59"/>
      <c r="J17" s="61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</row>
    <row r="18">
      <c r="A18" s="15"/>
      <c r="B18" s="49"/>
      <c r="C18" s="51"/>
      <c r="D18" s="51"/>
      <c r="E18" s="51"/>
      <c r="F18" s="57"/>
      <c r="G18" s="58"/>
      <c r="H18" s="58"/>
      <c r="I18" s="59"/>
      <c r="J18" s="61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</row>
    <row r="19">
      <c r="A19" s="15"/>
      <c r="B19" s="49"/>
      <c r="C19" s="51"/>
      <c r="D19" s="51"/>
      <c r="E19" s="51"/>
      <c r="F19" s="57"/>
      <c r="G19" s="58"/>
      <c r="H19" s="58"/>
      <c r="I19" s="59"/>
      <c r="J19" s="61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</row>
    <row r="20">
      <c r="A20" s="15"/>
      <c r="B20" s="49"/>
      <c r="C20" s="51"/>
      <c r="D20" s="51"/>
      <c r="E20" s="51"/>
      <c r="F20" s="57"/>
      <c r="G20" s="58"/>
      <c r="H20" s="58"/>
      <c r="I20" s="59"/>
      <c r="J20" s="61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</row>
    <row r="21" ht="15.75" customHeight="1">
      <c r="A21" s="15"/>
      <c r="B21" s="49"/>
      <c r="C21" s="51"/>
      <c r="D21" s="51"/>
      <c r="E21" s="51"/>
      <c r="F21" s="57"/>
      <c r="G21" s="58"/>
      <c r="H21" s="58"/>
      <c r="I21" s="59"/>
      <c r="J21" s="61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</row>
    <row r="22" ht="15.75" customHeight="1">
      <c r="A22" s="15"/>
      <c r="B22" s="49"/>
      <c r="C22" s="51"/>
      <c r="D22" s="51"/>
      <c r="E22" s="53"/>
      <c r="F22" s="57"/>
      <c r="G22" s="58"/>
      <c r="H22" s="58"/>
      <c r="I22" s="59"/>
      <c r="J22" s="61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</row>
    <row r="23" ht="15.75" customHeight="1">
      <c r="A23" s="15"/>
      <c r="B23" s="49"/>
      <c r="C23" s="51"/>
      <c r="D23" s="51"/>
      <c r="E23" s="53"/>
      <c r="F23" s="57"/>
      <c r="G23" s="58"/>
      <c r="H23" s="58"/>
      <c r="I23" s="59"/>
      <c r="J23" s="61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</row>
    <row r="24" ht="15.75" customHeight="1">
      <c r="A24" s="15"/>
      <c r="B24" s="63" t="s">
        <v>26</v>
      </c>
      <c r="C24" s="64"/>
      <c r="D24" s="64"/>
      <c r="E24" s="65"/>
      <c r="F24" s="71">
        <f t="shared" ref="F24:DK24" si="3">SUM(F5:F23)</f>
        <v>0</v>
      </c>
      <c r="G24" s="72">
        <f t="shared" si="3"/>
        <v>0</v>
      </c>
      <c r="H24" s="72">
        <f t="shared" si="3"/>
        <v>0</v>
      </c>
      <c r="I24" s="73">
        <f t="shared" si="3"/>
        <v>0</v>
      </c>
      <c r="J24" s="74">
        <f t="shared" si="3"/>
        <v>0</v>
      </c>
      <c r="K24" s="67">
        <f t="shared" si="3"/>
        <v>0</v>
      </c>
      <c r="L24" s="67">
        <f t="shared" si="3"/>
        <v>0</v>
      </c>
      <c r="M24" s="67">
        <f t="shared" si="3"/>
        <v>0</v>
      </c>
      <c r="N24" s="67">
        <f t="shared" si="3"/>
        <v>0</v>
      </c>
      <c r="O24" s="67">
        <f t="shared" si="3"/>
        <v>0</v>
      </c>
      <c r="P24" s="67">
        <f t="shared" si="3"/>
        <v>0</v>
      </c>
      <c r="Q24" s="67">
        <f t="shared" si="3"/>
        <v>0</v>
      </c>
      <c r="R24" s="67">
        <f t="shared" si="3"/>
        <v>0</v>
      </c>
      <c r="S24" s="67">
        <f t="shared" si="3"/>
        <v>0</v>
      </c>
      <c r="T24" s="67">
        <f t="shared" si="3"/>
        <v>0</v>
      </c>
      <c r="U24" s="67">
        <f t="shared" si="3"/>
        <v>0</v>
      </c>
      <c r="V24" s="67">
        <f t="shared" si="3"/>
        <v>0</v>
      </c>
      <c r="W24" s="67">
        <f t="shared" si="3"/>
        <v>0</v>
      </c>
      <c r="X24" s="67">
        <f t="shared" si="3"/>
        <v>0</v>
      </c>
      <c r="Y24" s="67">
        <f t="shared" si="3"/>
        <v>0</v>
      </c>
      <c r="Z24" s="67">
        <f t="shared" si="3"/>
        <v>0</v>
      </c>
      <c r="AA24" s="67">
        <f t="shared" si="3"/>
        <v>0</v>
      </c>
      <c r="AB24" s="67">
        <f t="shared" si="3"/>
        <v>0</v>
      </c>
      <c r="AC24" s="67">
        <f t="shared" si="3"/>
        <v>0</v>
      </c>
      <c r="AD24" s="67">
        <f t="shared" si="3"/>
        <v>0</v>
      </c>
      <c r="AE24" s="67">
        <f t="shared" si="3"/>
        <v>0</v>
      </c>
      <c r="AF24" s="67">
        <f t="shared" si="3"/>
        <v>0</v>
      </c>
      <c r="AG24" s="67">
        <f t="shared" si="3"/>
        <v>0</v>
      </c>
      <c r="AH24" s="67">
        <f t="shared" si="3"/>
        <v>0</v>
      </c>
      <c r="AI24" s="67">
        <f t="shared" si="3"/>
        <v>0</v>
      </c>
      <c r="AJ24" s="67">
        <f t="shared" si="3"/>
        <v>0</v>
      </c>
      <c r="AK24" s="67">
        <f t="shared" si="3"/>
        <v>0</v>
      </c>
      <c r="AL24" s="67">
        <f t="shared" si="3"/>
        <v>0</v>
      </c>
      <c r="AM24" s="67">
        <f t="shared" si="3"/>
        <v>0</v>
      </c>
      <c r="AN24" s="67">
        <f t="shared" si="3"/>
        <v>0</v>
      </c>
      <c r="AO24" s="67">
        <f t="shared" si="3"/>
        <v>0</v>
      </c>
      <c r="AP24" s="67">
        <f t="shared" si="3"/>
        <v>0</v>
      </c>
      <c r="AQ24" s="67">
        <f t="shared" si="3"/>
        <v>0</v>
      </c>
      <c r="AR24" s="67">
        <f t="shared" si="3"/>
        <v>0</v>
      </c>
      <c r="AS24" s="67">
        <f t="shared" si="3"/>
        <v>0</v>
      </c>
      <c r="AT24" s="67">
        <f t="shared" si="3"/>
        <v>0</v>
      </c>
      <c r="AU24" s="67">
        <f t="shared" si="3"/>
        <v>0</v>
      </c>
      <c r="AV24" s="67">
        <f t="shared" si="3"/>
        <v>0</v>
      </c>
      <c r="AW24" s="67">
        <f t="shared" si="3"/>
        <v>0</v>
      </c>
      <c r="AX24" s="67">
        <f t="shared" si="3"/>
        <v>0</v>
      </c>
      <c r="AY24" s="67">
        <f t="shared" si="3"/>
        <v>0</v>
      </c>
      <c r="AZ24" s="67">
        <f t="shared" si="3"/>
        <v>0</v>
      </c>
      <c r="BA24" s="67">
        <f t="shared" si="3"/>
        <v>0</v>
      </c>
      <c r="BB24" s="67">
        <f t="shared" si="3"/>
        <v>0</v>
      </c>
      <c r="BC24" s="67">
        <f t="shared" si="3"/>
        <v>0</v>
      </c>
      <c r="BD24" s="67">
        <f t="shared" si="3"/>
        <v>0</v>
      </c>
      <c r="BE24" s="67">
        <f t="shared" si="3"/>
        <v>0</v>
      </c>
      <c r="BF24" s="67">
        <f t="shared" si="3"/>
        <v>0</v>
      </c>
      <c r="BG24" s="67">
        <f t="shared" si="3"/>
        <v>0</v>
      </c>
      <c r="BH24" s="67">
        <f t="shared" si="3"/>
        <v>0</v>
      </c>
      <c r="BI24" s="67">
        <f t="shared" si="3"/>
        <v>0</v>
      </c>
      <c r="BJ24" s="67">
        <f t="shared" si="3"/>
        <v>0</v>
      </c>
      <c r="BK24" s="67">
        <f t="shared" si="3"/>
        <v>0</v>
      </c>
      <c r="BL24" s="67">
        <f t="shared" si="3"/>
        <v>0</v>
      </c>
      <c r="BM24" s="67">
        <f t="shared" si="3"/>
        <v>0</v>
      </c>
      <c r="BN24" s="67">
        <f t="shared" si="3"/>
        <v>0</v>
      </c>
      <c r="BO24" s="67">
        <f t="shared" si="3"/>
        <v>0</v>
      </c>
      <c r="BP24" s="67">
        <f t="shared" si="3"/>
        <v>0</v>
      </c>
      <c r="BQ24" s="67">
        <f t="shared" si="3"/>
        <v>0</v>
      </c>
      <c r="BR24" s="67">
        <f t="shared" si="3"/>
        <v>0</v>
      </c>
      <c r="BS24" s="67">
        <f t="shared" si="3"/>
        <v>0</v>
      </c>
      <c r="BT24" s="67">
        <f t="shared" si="3"/>
        <v>0</v>
      </c>
      <c r="BU24" s="67">
        <f t="shared" si="3"/>
        <v>0</v>
      </c>
      <c r="BV24" s="67">
        <f t="shared" si="3"/>
        <v>0</v>
      </c>
      <c r="BW24" s="67">
        <f t="shared" si="3"/>
        <v>0</v>
      </c>
      <c r="BX24" s="67">
        <f t="shared" si="3"/>
        <v>0</v>
      </c>
      <c r="BY24" s="67">
        <f t="shared" si="3"/>
        <v>0</v>
      </c>
      <c r="BZ24" s="67">
        <f t="shared" si="3"/>
        <v>0</v>
      </c>
      <c r="CA24" s="67">
        <f t="shared" si="3"/>
        <v>0</v>
      </c>
      <c r="CB24" s="67">
        <f t="shared" si="3"/>
        <v>0</v>
      </c>
      <c r="CC24" s="67">
        <f t="shared" si="3"/>
        <v>0</v>
      </c>
      <c r="CD24" s="67">
        <f t="shared" si="3"/>
        <v>0</v>
      </c>
      <c r="CE24" s="67">
        <f t="shared" si="3"/>
        <v>0</v>
      </c>
      <c r="CF24" s="67">
        <f t="shared" si="3"/>
        <v>0</v>
      </c>
      <c r="CG24" s="67">
        <f t="shared" si="3"/>
        <v>0</v>
      </c>
      <c r="CH24" s="67">
        <f t="shared" si="3"/>
        <v>0</v>
      </c>
      <c r="CI24" s="67">
        <f t="shared" si="3"/>
        <v>0</v>
      </c>
      <c r="CJ24" s="67">
        <f t="shared" si="3"/>
        <v>0</v>
      </c>
      <c r="CK24" s="67">
        <f t="shared" si="3"/>
        <v>0</v>
      </c>
      <c r="CL24" s="67">
        <f t="shared" si="3"/>
        <v>0</v>
      </c>
      <c r="CM24" s="67">
        <f t="shared" si="3"/>
        <v>0</v>
      </c>
      <c r="CN24" s="67">
        <f t="shared" si="3"/>
        <v>0</v>
      </c>
      <c r="CO24" s="67">
        <f t="shared" si="3"/>
        <v>0</v>
      </c>
      <c r="CP24" s="67">
        <f t="shared" si="3"/>
        <v>0</v>
      </c>
      <c r="CQ24" s="67">
        <f t="shared" si="3"/>
        <v>0</v>
      </c>
      <c r="CR24" s="67">
        <f t="shared" si="3"/>
        <v>0</v>
      </c>
      <c r="CS24" s="67">
        <f t="shared" si="3"/>
        <v>0</v>
      </c>
      <c r="CT24" s="67">
        <f t="shared" si="3"/>
        <v>0</v>
      </c>
      <c r="CU24" s="67">
        <f t="shared" si="3"/>
        <v>0</v>
      </c>
      <c r="CV24" s="67">
        <f t="shared" si="3"/>
        <v>0</v>
      </c>
      <c r="CW24" s="67">
        <f t="shared" si="3"/>
        <v>0</v>
      </c>
      <c r="CX24" s="67">
        <f t="shared" si="3"/>
        <v>0</v>
      </c>
      <c r="CY24" s="67">
        <f t="shared" si="3"/>
        <v>0</v>
      </c>
      <c r="CZ24" s="67">
        <f t="shared" si="3"/>
        <v>0</v>
      </c>
      <c r="DA24" s="67">
        <f t="shared" si="3"/>
        <v>0</v>
      </c>
      <c r="DB24" s="67">
        <f t="shared" si="3"/>
        <v>0</v>
      </c>
      <c r="DC24" s="67">
        <f t="shared" si="3"/>
        <v>0</v>
      </c>
      <c r="DD24" s="67">
        <f t="shared" si="3"/>
        <v>0</v>
      </c>
      <c r="DE24" s="67">
        <f t="shared" si="3"/>
        <v>0</v>
      </c>
      <c r="DF24" s="67">
        <f t="shared" si="3"/>
        <v>0</v>
      </c>
      <c r="DG24" s="67">
        <f t="shared" si="3"/>
        <v>0</v>
      </c>
      <c r="DH24" s="67">
        <f t="shared" si="3"/>
        <v>0</v>
      </c>
      <c r="DI24" s="67">
        <f t="shared" si="3"/>
        <v>0</v>
      </c>
      <c r="DJ24" s="67">
        <f t="shared" si="3"/>
        <v>0</v>
      </c>
      <c r="DK24" s="67">
        <f t="shared" si="3"/>
        <v>0</v>
      </c>
    </row>
    <row r="25" ht="15.75" customHeight="1">
      <c r="A25" s="15"/>
      <c r="B25" s="69"/>
      <c r="C25" s="69"/>
      <c r="D25" s="69"/>
      <c r="E25" s="69"/>
      <c r="F25" s="15"/>
      <c r="G25" s="15"/>
      <c r="H25" s="15"/>
      <c r="I25" s="15"/>
      <c r="J25" s="78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F3:J3"/>
    <mergeCell ref="K1:BJ1"/>
    <mergeCell ref="BK1:DK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31.14"/>
    <col customWidth="1" min="3" max="3" width="24.71"/>
    <col customWidth="1" min="4" max="4" width="26.0"/>
    <col customWidth="1" min="5" max="109" width="9.0"/>
  </cols>
  <sheetData>
    <row r="1">
      <c r="A1" s="1" t="s">
        <v>0</v>
      </c>
      <c r="B1" s="2"/>
      <c r="C1" s="2"/>
      <c r="D1" s="2"/>
      <c r="E1" s="4">
        <v>2017.0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4">
        <v>2018.0</v>
      </c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</row>
    <row r="2">
      <c r="A2" s="1"/>
      <c r="B2" s="2"/>
      <c r="C2" s="2"/>
      <c r="D2" s="2"/>
      <c r="E2" s="1">
        <f>'Cash Flow Forecast'!F3</f>
        <v>1</v>
      </c>
      <c r="F2" s="1">
        <f>'Cash Flow Forecast'!G3</f>
        <v>2</v>
      </c>
      <c r="G2" s="1">
        <f>'Cash Flow Forecast'!H3</f>
        <v>3</v>
      </c>
      <c r="H2" s="1">
        <f>'Cash Flow Forecast'!I3</f>
        <v>4</v>
      </c>
      <c r="I2" s="1">
        <f>'Cash Flow Forecast'!J3</f>
        <v>5</v>
      </c>
      <c r="J2" s="1">
        <f>'Cash Flow Forecast'!K3</f>
        <v>6</v>
      </c>
      <c r="K2" s="1">
        <f>'Cash Flow Forecast'!L3</f>
        <v>7</v>
      </c>
      <c r="L2" s="1">
        <f>'Cash Flow Forecast'!M3</f>
        <v>8</v>
      </c>
      <c r="M2" s="1">
        <f>'Cash Flow Forecast'!N3</f>
        <v>9</v>
      </c>
      <c r="N2" s="1">
        <f>'Cash Flow Forecast'!O3</f>
        <v>10</v>
      </c>
      <c r="O2" s="1">
        <f>'Cash Flow Forecast'!P3</f>
        <v>11</v>
      </c>
      <c r="P2" s="1">
        <f>'Cash Flow Forecast'!Q3</f>
        <v>12</v>
      </c>
      <c r="Q2" s="1">
        <f>'Cash Flow Forecast'!R3</f>
        <v>13</v>
      </c>
      <c r="R2" s="1">
        <f>'Cash Flow Forecast'!S3</f>
        <v>14</v>
      </c>
      <c r="S2" s="1">
        <f>'Cash Flow Forecast'!T3</f>
        <v>15</v>
      </c>
      <c r="T2" s="1">
        <v>1.0</v>
      </c>
      <c r="U2" s="1">
        <f t="shared" ref="U2:AN2" si="1">T2+1</f>
        <v>2</v>
      </c>
      <c r="V2" s="1">
        <f t="shared" si="1"/>
        <v>3</v>
      </c>
      <c r="W2" s="1">
        <f t="shared" si="1"/>
        <v>4</v>
      </c>
      <c r="X2" s="1">
        <f t="shared" si="1"/>
        <v>5</v>
      </c>
      <c r="Y2" s="1">
        <f t="shared" si="1"/>
        <v>6</v>
      </c>
      <c r="Z2" s="1">
        <f t="shared" si="1"/>
        <v>7</v>
      </c>
      <c r="AA2" s="1">
        <f t="shared" si="1"/>
        <v>8</v>
      </c>
      <c r="AB2" s="1">
        <f t="shared" si="1"/>
        <v>9</v>
      </c>
      <c r="AC2" s="1">
        <f t="shared" si="1"/>
        <v>10</v>
      </c>
      <c r="AD2" s="1">
        <f t="shared" si="1"/>
        <v>11</v>
      </c>
      <c r="AE2" s="1">
        <f t="shared" si="1"/>
        <v>12</v>
      </c>
      <c r="AF2" s="1">
        <f t="shared" si="1"/>
        <v>13</v>
      </c>
      <c r="AG2" s="1">
        <f t="shared" si="1"/>
        <v>14</v>
      </c>
      <c r="AH2" s="1">
        <f t="shared" si="1"/>
        <v>15</v>
      </c>
      <c r="AI2" s="1">
        <f t="shared" si="1"/>
        <v>16</v>
      </c>
      <c r="AJ2" s="1">
        <f t="shared" si="1"/>
        <v>17</v>
      </c>
      <c r="AK2" s="1">
        <f t="shared" si="1"/>
        <v>18</v>
      </c>
      <c r="AL2" s="1">
        <f t="shared" si="1"/>
        <v>19</v>
      </c>
      <c r="AM2" s="1">
        <f t="shared" si="1"/>
        <v>20</v>
      </c>
      <c r="AN2" s="1">
        <f t="shared" si="1"/>
        <v>21</v>
      </c>
      <c r="AO2" s="1">
        <v>1.0</v>
      </c>
      <c r="AP2" s="1">
        <f t="shared" ref="AP2:BL2" si="2">AO2+1</f>
        <v>2</v>
      </c>
      <c r="AQ2" s="1">
        <f t="shared" si="2"/>
        <v>3</v>
      </c>
      <c r="AR2" s="1">
        <f t="shared" si="2"/>
        <v>4</v>
      </c>
      <c r="AS2" s="1">
        <f t="shared" si="2"/>
        <v>5</v>
      </c>
      <c r="AT2" s="1">
        <f t="shared" si="2"/>
        <v>6</v>
      </c>
      <c r="AU2" s="1">
        <f t="shared" si="2"/>
        <v>7</v>
      </c>
      <c r="AV2" s="1">
        <f t="shared" si="2"/>
        <v>8</v>
      </c>
      <c r="AW2" s="1">
        <f t="shared" si="2"/>
        <v>9</v>
      </c>
      <c r="AX2" s="1">
        <f t="shared" si="2"/>
        <v>10</v>
      </c>
      <c r="AY2" s="1">
        <f t="shared" si="2"/>
        <v>11</v>
      </c>
      <c r="AZ2" s="1">
        <f t="shared" si="2"/>
        <v>12</v>
      </c>
      <c r="BA2" s="1">
        <f t="shared" si="2"/>
        <v>13</v>
      </c>
      <c r="BB2" s="1">
        <f t="shared" si="2"/>
        <v>14</v>
      </c>
      <c r="BC2" s="1">
        <f t="shared" si="2"/>
        <v>15</v>
      </c>
      <c r="BD2" s="1">
        <f t="shared" si="2"/>
        <v>16</v>
      </c>
      <c r="BE2" s="1">
        <f t="shared" si="2"/>
        <v>17</v>
      </c>
      <c r="BF2" s="1">
        <f t="shared" si="2"/>
        <v>18</v>
      </c>
      <c r="BG2" s="1">
        <f t="shared" si="2"/>
        <v>19</v>
      </c>
      <c r="BH2" s="1">
        <f t="shared" si="2"/>
        <v>20</v>
      </c>
      <c r="BI2" s="1">
        <f t="shared" si="2"/>
        <v>21</v>
      </c>
      <c r="BJ2" s="1">
        <f t="shared" si="2"/>
        <v>22</v>
      </c>
      <c r="BK2" s="1">
        <f t="shared" si="2"/>
        <v>23</v>
      </c>
      <c r="BL2" s="1">
        <f t="shared" si="2"/>
        <v>24</v>
      </c>
      <c r="BM2" s="1">
        <f>'Cash Flow Forecast'!BN3</f>
        <v>21</v>
      </c>
      <c r="BN2" s="1">
        <f>'Cash Flow Forecast'!BO3</f>
        <v>22</v>
      </c>
      <c r="BO2" s="1">
        <f>'Cash Flow Forecast'!BP3</f>
        <v>23</v>
      </c>
      <c r="BP2" s="1">
        <f>'Cash Flow Forecast'!BQ3</f>
        <v>24</v>
      </c>
      <c r="BQ2" s="1">
        <f>'Cash Flow Forecast'!BR3</f>
        <v>25</v>
      </c>
      <c r="BR2" s="1">
        <f>'Cash Flow Forecast'!BS3</f>
        <v>26</v>
      </c>
      <c r="BS2" s="1">
        <f>'Cash Flow Forecast'!BT3</f>
        <v>27</v>
      </c>
      <c r="BT2" s="1">
        <f>'Cash Flow Forecast'!BU3</f>
        <v>28</v>
      </c>
      <c r="BU2" s="1">
        <f>'Cash Flow Forecast'!BV3</f>
        <v>29</v>
      </c>
      <c r="BV2" s="1">
        <f>'Cash Flow Forecast'!BW3</f>
        <v>30</v>
      </c>
      <c r="BW2" s="1">
        <f>'Cash Flow Forecast'!BX3</f>
        <v>31</v>
      </c>
      <c r="BX2" s="1">
        <f>'Cash Flow Forecast'!BY3</f>
        <v>32</v>
      </c>
      <c r="BY2" s="1">
        <f>'Cash Flow Forecast'!BZ3</f>
        <v>33</v>
      </c>
      <c r="BZ2" s="1">
        <f>'Cash Flow Forecast'!CA3</f>
        <v>34</v>
      </c>
      <c r="CA2" s="1">
        <f>'Cash Flow Forecast'!CB3</f>
        <v>35</v>
      </c>
      <c r="CB2" s="1">
        <f>'Cash Flow Forecast'!CC3</f>
        <v>36</v>
      </c>
      <c r="CC2" s="1">
        <f>'Cash Flow Forecast'!CD3</f>
        <v>37</v>
      </c>
      <c r="CD2" s="1">
        <f>'Cash Flow Forecast'!CE3</f>
        <v>38</v>
      </c>
      <c r="CE2" s="1">
        <f>'Cash Flow Forecast'!CF3</f>
        <v>39</v>
      </c>
      <c r="CF2" s="1">
        <f>'Cash Flow Forecast'!CG3</f>
        <v>40</v>
      </c>
      <c r="CG2" s="1">
        <f>'Cash Flow Forecast'!CH3</f>
        <v>41</v>
      </c>
      <c r="CH2" s="1">
        <f>'Cash Flow Forecast'!CI3</f>
        <v>42</v>
      </c>
      <c r="CI2" s="1">
        <f>'Cash Flow Forecast'!CJ3</f>
        <v>43</v>
      </c>
      <c r="CJ2" s="1">
        <f>'Cash Flow Forecast'!CK3</f>
        <v>44</v>
      </c>
      <c r="CK2" s="1">
        <f>'Cash Flow Forecast'!CL3</f>
        <v>45</v>
      </c>
      <c r="CL2" s="1">
        <f>'Cash Flow Forecast'!CM3</f>
        <v>46</v>
      </c>
      <c r="CM2" s="1">
        <f>'Cash Flow Forecast'!CN3</f>
        <v>47</v>
      </c>
      <c r="CN2" s="1">
        <f>'Cash Flow Forecast'!CO3</f>
        <v>48</v>
      </c>
      <c r="CO2" s="1">
        <f>'Cash Flow Forecast'!CP3</f>
        <v>49</v>
      </c>
      <c r="CP2" s="1">
        <f>'Cash Flow Forecast'!CQ3</f>
        <v>50</v>
      </c>
      <c r="CQ2" s="1">
        <f>'Cash Flow Forecast'!CR3</f>
        <v>39</v>
      </c>
      <c r="CR2" s="1">
        <f>'Cash Flow Forecast'!CS3</f>
        <v>40</v>
      </c>
      <c r="CS2" s="1">
        <f>'Cash Flow Forecast'!CT3</f>
        <v>41</v>
      </c>
      <c r="CT2" s="1">
        <f>'Cash Flow Forecast'!CU3</f>
        <v>42</v>
      </c>
      <c r="CU2" s="1">
        <f>'Cash Flow Forecast'!CV3</f>
        <v>43</v>
      </c>
      <c r="CV2" s="1">
        <f>'Cash Flow Forecast'!CW3</f>
        <v>44</v>
      </c>
      <c r="CW2" s="1">
        <f>'Cash Flow Forecast'!CX3</f>
        <v>45</v>
      </c>
      <c r="CX2" s="1">
        <f>'Cash Flow Forecast'!CY3</f>
        <v>46</v>
      </c>
      <c r="CY2" s="1">
        <f>'Cash Flow Forecast'!CZ3</f>
        <v>47</v>
      </c>
      <c r="CZ2" s="1">
        <f>'Cash Flow Forecast'!DA3</f>
        <v>48</v>
      </c>
      <c r="DA2" s="1">
        <f>'Cash Flow Forecast'!DB3</f>
        <v>49</v>
      </c>
      <c r="DB2" s="1">
        <f>'Cash Flow Forecast'!DC3</f>
        <v>50</v>
      </c>
      <c r="DC2" s="1">
        <f>'Cash Flow Forecast'!DD3</f>
        <v>51</v>
      </c>
      <c r="DD2" s="1">
        <f>'Cash Flow Forecast'!DE3</f>
        <v>52</v>
      </c>
      <c r="DE2" s="1">
        <f>'Cash Flow Forecast'!DF3</f>
        <v>1</v>
      </c>
    </row>
    <row r="3">
      <c r="A3" s="15"/>
      <c r="B3" s="17"/>
      <c r="C3" s="18"/>
      <c r="D3" s="25"/>
      <c r="E3" s="27">
        <f>'Cash Flow Forecast'!F4</f>
        <v>42371</v>
      </c>
      <c r="F3" s="26">
        <f>'Cash Flow Forecast'!G4</f>
        <v>42378</v>
      </c>
      <c r="G3" s="26">
        <f>'Cash Flow Forecast'!H4</f>
        <v>42385</v>
      </c>
      <c r="H3" s="26">
        <f>'Cash Flow Forecast'!I4</f>
        <v>42392</v>
      </c>
      <c r="I3" s="26">
        <f>'Cash Flow Forecast'!J4</f>
        <v>42399</v>
      </c>
      <c r="J3" s="26">
        <f>'Cash Flow Forecast'!K4</f>
        <v>42406</v>
      </c>
      <c r="K3" s="26">
        <f>'Cash Flow Forecast'!L4</f>
        <v>42413</v>
      </c>
      <c r="L3" s="26">
        <f>'Cash Flow Forecast'!M4</f>
        <v>42420</v>
      </c>
      <c r="M3" s="26">
        <f>'Cash Flow Forecast'!N4</f>
        <v>42427</v>
      </c>
      <c r="N3" s="26">
        <f>'Cash Flow Forecast'!O4</f>
        <v>42434</v>
      </c>
      <c r="O3" s="26">
        <f>'Cash Flow Forecast'!P4</f>
        <v>42441</v>
      </c>
      <c r="P3" s="26">
        <f>'Cash Flow Forecast'!Q4</f>
        <v>42448</v>
      </c>
      <c r="Q3" s="26">
        <f>'Cash Flow Forecast'!R4</f>
        <v>42455</v>
      </c>
      <c r="R3" s="26">
        <f>'Cash Flow Forecast'!S4</f>
        <v>42462</v>
      </c>
      <c r="S3" s="26">
        <f>'Cash Flow Forecast'!T4</f>
        <v>42469</v>
      </c>
      <c r="T3" s="26">
        <f>'Cash Flow Forecast'!U4</f>
        <v>42842</v>
      </c>
      <c r="U3" s="26">
        <f>'Cash Flow Forecast'!V4</f>
        <v>42849</v>
      </c>
      <c r="V3" s="26">
        <f>'Cash Flow Forecast'!W4</f>
        <v>42856</v>
      </c>
      <c r="W3" s="26">
        <f>'Cash Flow Forecast'!X4</f>
        <v>42863</v>
      </c>
      <c r="X3" s="26">
        <f>'Cash Flow Forecast'!Y4</f>
        <v>42870</v>
      </c>
      <c r="Y3" s="26">
        <f>'Cash Flow Forecast'!Z4</f>
        <v>42877</v>
      </c>
      <c r="Z3" s="26">
        <f>'Cash Flow Forecast'!AA4</f>
        <v>42884</v>
      </c>
      <c r="AA3" s="26">
        <f>'Cash Flow Forecast'!AB4</f>
        <v>42891</v>
      </c>
      <c r="AB3" s="26">
        <f>'Cash Flow Forecast'!AC4</f>
        <v>42898</v>
      </c>
      <c r="AC3" s="26">
        <f>'Cash Flow Forecast'!AD4</f>
        <v>42905</v>
      </c>
      <c r="AD3" s="26">
        <f>'Cash Flow Forecast'!AE4</f>
        <v>42912</v>
      </c>
      <c r="AE3" s="26">
        <f>'Cash Flow Forecast'!AF4</f>
        <v>42919</v>
      </c>
      <c r="AF3" s="26">
        <f>'Cash Flow Forecast'!AG4</f>
        <v>42926</v>
      </c>
      <c r="AG3" s="26">
        <f>'Cash Flow Forecast'!AH4</f>
        <v>42933</v>
      </c>
      <c r="AH3" s="26">
        <f>'Cash Flow Forecast'!AI4</f>
        <v>42940</v>
      </c>
      <c r="AI3" s="26">
        <f>'Cash Flow Forecast'!AJ4</f>
        <v>42947</v>
      </c>
      <c r="AJ3" s="26">
        <f>'Cash Flow Forecast'!AK4</f>
        <v>42954</v>
      </c>
      <c r="AK3" s="26">
        <f>'Cash Flow Forecast'!AL4</f>
        <v>42961</v>
      </c>
      <c r="AL3" s="26">
        <f>'Cash Flow Forecast'!AM4</f>
        <v>42968</v>
      </c>
      <c r="AM3" s="26">
        <f>'Cash Flow Forecast'!AN4</f>
        <v>42975</v>
      </c>
      <c r="AN3" s="26">
        <f>'Cash Flow Forecast'!AO4</f>
        <v>42982</v>
      </c>
      <c r="AO3" s="26">
        <f>'Cash Flow Forecast'!AP4</f>
        <v>42989</v>
      </c>
      <c r="AP3" s="26">
        <f>'Cash Flow Forecast'!AQ4</f>
        <v>42996</v>
      </c>
      <c r="AQ3" s="26">
        <f>'Cash Flow Forecast'!AR4</f>
        <v>43003</v>
      </c>
      <c r="AR3" s="26">
        <f>'Cash Flow Forecast'!AS4</f>
        <v>43010</v>
      </c>
      <c r="AS3" s="26">
        <f>'Cash Flow Forecast'!AT4</f>
        <v>43017</v>
      </c>
      <c r="AT3" s="26">
        <f>'Cash Flow Forecast'!AU4</f>
        <v>43024</v>
      </c>
      <c r="AU3" s="26">
        <f>'Cash Flow Forecast'!AV4</f>
        <v>43031</v>
      </c>
      <c r="AV3" s="26">
        <f>'Cash Flow Forecast'!AW4</f>
        <v>43038</v>
      </c>
      <c r="AW3" s="26">
        <f>'Cash Flow Forecast'!AX4</f>
        <v>43045</v>
      </c>
      <c r="AX3" s="26">
        <f>'Cash Flow Forecast'!AY4</f>
        <v>43052</v>
      </c>
      <c r="AY3" s="26">
        <f>'Cash Flow Forecast'!AZ4</f>
        <v>43059</v>
      </c>
      <c r="AZ3" s="26">
        <f>'Cash Flow Forecast'!BA4</f>
        <v>43066</v>
      </c>
      <c r="BA3" s="26">
        <f>'Cash Flow Forecast'!BB4</f>
        <v>43073</v>
      </c>
      <c r="BB3" s="26">
        <f>'Cash Flow Forecast'!BC4</f>
        <v>43080</v>
      </c>
      <c r="BC3" s="26">
        <f>'Cash Flow Forecast'!BD4</f>
        <v>43087</v>
      </c>
      <c r="BD3" s="26">
        <f>'Cash Flow Forecast'!BE4</f>
        <v>43094</v>
      </c>
      <c r="BE3" s="26">
        <f>'Cash Flow Forecast'!BF4</f>
        <v>43101</v>
      </c>
      <c r="BF3" s="26">
        <f>'Cash Flow Forecast'!BG4</f>
        <v>43108</v>
      </c>
      <c r="BG3" s="26">
        <f>'Cash Flow Forecast'!BH4</f>
        <v>43115</v>
      </c>
      <c r="BH3" s="26">
        <f>'Cash Flow Forecast'!BI4</f>
        <v>43122</v>
      </c>
      <c r="BI3" s="26">
        <f>'Cash Flow Forecast'!BJ4</f>
        <v>43129</v>
      </c>
      <c r="BJ3" s="26">
        <f>'Cash Flow Forecast'!BK4</f>
        <v>43136</v>
      </c>
      <c r="BK3" s="26">
        <f>'Cash Flow Forecast'!BL4</f>
        <v>43143</v>
      </c>
      <c r="BL3" s="26">
        <f>'Cash Flow Forecast'!BM4</f>
        <v>43150</v>
      </c>
      <c r="BM3" s="26">
        <f>'Cash Flow Forecast'!BN4</f>
        <v>43157</v>
      </c>
      <c r="BN3" s="26">
        <f>'Cash Flow Forecast'!BO4</f>
        <v>43164</v>
      </c>
      <c r="BO3" s="26">
        <f>'Cash Flow Forecast'!BP4</f>
        <v>43171</v>
      </c>
      <c r="BP3" s="26">
        <f>'Cash Flow Forecast'!BQ4</f>
        <v>43178</v>
      </c>
      <c r="BQ3" s="26">
        <f>'Cash Flow Forecast'!BR4</f>
        <v>43185</v>
      </c>
      <c r="BR3" s="26">
        <f>'Cash Flow Forecast'!BS4</f>
        <v>43192</v>
      </c>
      <c r="BS3" s="26">
        <f>'Cash Flow Forecast'!BT4</f>
        <v>43199</v>
      </c>
      <c r="BT3" s="26">
        <f>'Cash Flow Forecast'!BU4</f>
        <v>43206</v>
      </c>
      <c r="BU3" s="26">
        <f>'Cash Flow Forecast'!BV4</f>
        <v>43213</v>
      </c>
      <c r="BV3" s="26">
        <f>'Cash Flow Forecast'!BW4</f>
        <v>43220</v>
      </c>
      <c r="BW3" s="26">
        <f>'Cash Flow Forecast'!BX4</f>
        <v>43227</v>
      </c>
      <c r="BX3" s="26">
        <f>'Cash Flow Forecast'!BY4</f>
        <v>43234</v>
      </c>
      <c r="BY3" s="26">
        <f>'Cash Flow Forecast'!BZ4</f>
        <v>43241</v>
      </c>
      <c r="BZ3" s="26">
        <f>'Cash Flow Forecast'!CA4</f>
        <v>43248</v>
      </c>
      <c r="CA3" s="26">
        <f>'Cash Flow Forecast'!CB4</f>
        <v>43255</v>
      </c>
      <c r="CB3" s="26">
        <f>'Cash Flow Forecast'!CC4</f>
        <v>43262</v>
      </c>
      <c r="CC3" s="26">
        <f>'Cash Flow Forecast'!CD4</f>
        <v>43269</v>
      </c>
      <c r="CD3" s="26">
        <f>'Cash Flow Forecast'!CE4</f>
        <v>42910</v>
      </c>
      <c r="CE3" s="26">
        <f>'Cash Flow Forecast'!CF4</f>
        <v>42917</v>
      </c>
      <c r="CF3" s="26">
        <f>'Cash Flow Forecast'!CG4</f>
        <v>42924</v>
      </c>
      <c r="CG3" s="26">
        <f>'Cash Flow Forecast'!CH4</f>
        <v>42931</v>
      </c>
      <c r="CH3" s="26">
        <f>'Cash Flow Forecast'!CI4</f>
        <v>42938</v>
      </c>
      <c r="CI3" s="26">
        <f>'Cash Flow Forecast'!CJ4</f>
        <v>42945</v>
      </c>
      <c r="CJ3" s="26">
        <f>'Cash Flow Forecast'!CK4</f>
        <v>42952</v>
      </c>
      <c r="CK3" s="26">
        <f>'Cash Flow Forecast'!CL4</f>
        <v>42959</v>
      </c>
      <c r="CL3" s="26">
        <f>'Cash Flow Forecast'!CM4</f>
        <v>42966</v>
      </c>
      <c r="CM3" s="26">
        <f>'Cash Flow Forecast'!CN4</f>
        <v>42973</v>
      </c>
      <c r="CN3" s="26">
        <f>'Cash Flow Forecast'!CO4</f>
        <v>42980</v>
      </c>
      <c r="CO3" s="26">
        <f>'Cash Flow Forecast'!CP4</f>
        <v>42987</v>
      </c>
      <c r="CP3" s="26">
        <f>'Cash Flow Forecast'!CQ4</f>
        <v>42994</v>
      </c>
      <c r="CQ3" s="26">
        <f>'Cash Flow Forecast'!CR4</f>
        <v>43001</v>
      </c>
      <c r="CR3" s="26">
        <f>'Cash Flow Forecast'!CS4</f>
        <v>43008</v>
      </c>
      <c r="CS3" s="26">
        <f>'Cash Flow Forecast'!CT4</f>
        <v>43015</v>
      </c>
      <c r="CT3" s="26">
        <f>'Cash Flow Forecast'!CU4</f>
        <v>43022</v>
      </c>
      <c r="CU3" s="26">
        <f>'Cash Flow Forecast'!CV4</f>
        <v>43029</v>
      </c>
      <c r="CV3" s="26">
        <f>'Cash Flow Forecast'!CW4</f>
        <v>43036</v>
      </c>
      <c r="CW3" s="26">
        <f>'Cash Flow Forecast'!CX4</f>
        <v>43043</v>
      </c>
      <c r="CX3" s="26">
        <f>'Cash Flow Forecast'!CY4</f>
        <v>43050</v>
      </c>
      <c r="CY3" s="26">
        <f>'Cash Flow Forecast'!CZ4</f>
        <v>43057</v>
      </c>
      <c r="CZ3" s="26">
        <f>'Cash Flow Forecast'!DA4</f>
        <v>43064</v>
      </c>
      <c r="DA3" s="26">
        <f>'Cash Flow Forecast'!DB4</f>
        <v>43071</v>
      </c>
      <c r="DB3" s="26">
        <f>'Cash Flow Forecast'!DC4</f>
        <v>43078</v>
      </c>
      <c r="DC3" s="26">
        <f>'Cash Flow Forecast'!DD4</f>
        <v>43085</v>
      </c>
      <c r="DD3" s="26">
        <f>'Cash Flow Forecast'!DE4</f>
        <v>43092</v>
      </c>
      <c r="DE3" s="26">
        <f>'Cash Flow Forecast'!DF4</f>
        <v>43099</v>
      </c>
    </row>
    <row r="4">
      <c r="A4" s="15"/>
      <c r="B4" s="36" t="s">
        <v>12</v>
      </c>
      <c r="C4" s="37" t="s">
        <v>16</v>
      </c>
      <c r="D4" s="39" t="s">
        <v>17</v>
      </c>
      <c r="E4" s="41">
        <f>'Cash Flow Forecast'!F5</f>
        <v>42377</v>
      </c>
      <c r="F4" s="43">
        <f>'Cash Flow Forecast'!G5</f>
        <v>42384</v>
      </c>
      <c r="G4" s="43">
        <f>'Cash Flow Forecast'!H5</f>
        <v>42391</v>
      </c>
      <c r="H4" s="43">
        <f>'Cash Flow Forecast'!I5</f>
        <v>42398</v>
      </c>
      <c r="I4" s="43">
        <f>'Cash Flow Forecast'!J5</f>
        <v>42405</v>
      </c>
      <c r="J4" s="43">
        <f>'Cash Flow Forecast'!K5</f>
        <v>42412</v>
      </c>
      <c r="K4" s="43">
        <f>'Cash Flow Forecast'!L5</f>
        <v>42419</v>
      </c>
      <c r="L4" s="43">
        <f>'Cash Flow Forecast'!M5</f>
        <v>42426</v>
      </c>
      <c r="M4" s="43">
        <f>'Cash Flow Forecast'!N5</f>
        <v>42433</v>
      </c>
      <c r="N4" s="43">
        <f>'Cash Flow Forecast'!O5</f>
        <v>42440</v>
      </c>
      <c r="O4" s="43">
        <f>'Cash Flow Forecast'!P5</f>
        <v>42447</v>
      </c>
      <c r="P4" s="43">
        <f>'Cash Flow Forecast'!Q5</f>
        <v>42454</v>
      </c>
      <c r="Q4" s="43">
        <f>'Cash Flow Forecast'!R5</f>
        <v>42461</v>
      </c>
      <c r="R4" s="43">
        <f>'Cash Flow Forecast'!S5</f>
        <v>42468</v>
      </c>
      <c r="S4" s="43">
        <f>'Cash Flow Forecast'!T5</f>
        <v>42475</v>
      </c>
      <c r="T4" s="43">
        <f>'Cash Flow Forecast'!U5</f>
        <v>42848</v>
      </c>
      <c r="U4" s="43">
        <f>'Cash Flow Forecast'!V5</f>
        <v>42855</v>
      </c>
      <c r="V4" s="43">
        <f>'Cash Flow Forecast'!W5</f>
        <v>42862</v>
      </c>
      <c r="W4" s="43">
        <f>'Cash Flow Forecast'!X5</f>
        <v>42869</v>
      </c>
      <c r="X4" s="43">
        <f>'Cash Flow Forecast'!Y5</f>
        <v>42876</v>
      </c>
      <c r="Y4" s="43">
        <f>'Cash Flow Forecast'!Z5</f>
        <v>42883</v>
      </c>
      <c r="Z4" s="43">
        <f>'Cash Flow Forecast'!AA5</f>
        <v>42890</v>
      </c>
      <c r="AA4" s="43">
        <f>'Cash Flow Forecast'!AB5</f>
        <v>42897</v>
      </c>
      <c r="AB4" s="43">
        <f>'Cash Flow Forecast'!AC5</f>
        <v>42904</v>
      </c>
      <c r="AC4" s="43">
        <f>'Cash Flow Forecast'!AD5</f>
        <v>42911</v>
      </c>
      <c r="AD4" s="43">
        <f>'Cash Flow Forecast'!AE5</f>
        <v>42918</v>
      </c>
      <c r="AE4" s="43">
        <f>'Cash Flow Forecast'!AF5</f>
        <v>42925</v>
      </c>
      <c r="AF4" s="43">
        <f>'Cash Flow Forecast'!AG5</f>
        <v>42932</v>
      </c>
      <c r="AG4" s="43">
        <f>'Cash Flow Forecast'!AH5</f>
        <v>42939</v>
      </c>
      <c r="AH4" s="43">
        <f>'Cash Flow Forecast'!AI5</f>
        <v>42946</v>
      </c>
      <c r="AI4" s="43">
        <f>'Cash Flow Forecast'!AJ5</f>
        <v>42953</v>
      </c>
      <c r="AJ4" s="43">
        <f>'Cash Flow Forecast'!AK5</f>
        <v>42960</v>
      </c>
      <c r="AK4" s="43">
        <f>'Cash Flow Forecast'!AL5</f>
        <v>42967</v>
      </c>
      <c r="AL4" s="43">
        <f>'Cash Flow Forecast'!AM5</f>
        <v>42974</v>
      </c>
      <c r="AM4" s="43">
        <f>'Cash Flow Forecast'!AN5</f>
        <v>42981</v>
      </c>
      <c r="AN4" s="43">
        <f>'Cash Flow Forecast'!AO5</f>
        <v>42988</v>
      </c>
      <c r="AO4" s="43">
        <f>'Cash Flow Forecast'!AP5</f>
        <v>42995</v>
      </c>
      <c r="AP4" s="43">
        <f>'Cash Flow Forecast'!AQ5</f>
        <v>43002</v>
      </c>
      <c r="AQ4" s="43">
        <f>'Cash Flow Forecast'!AR5</f>
        <v>43009</v>
      </c>
      <c r="AR4" s="43">
        <f>'Cash Flow Forecast'!AS5</f>
        <v>43016</v>
      </c>
      <c r="AS4" s="43">
        <f>'Cash Flow Forecast'!AT5</f>
        <v>43023</v>
      </c>
      <c r="AT4" s="43">
        <f>'Cash Flow Forecast'!AU5</f>
        <v>43030</v>
      </c>
      <c r="AU4" s="43">
        <f>'Cash Flow Forecast'!AV5</f>
        <v>43037</v>
      </c>
      <c r="AV4" s="43">
        <f>'Cash Flow Forecast'!AW5</f>
        <v>43044</v>
      </c>
      <c r="AW4" s="43">
        <f>'Cash Flow Forecast'!AX5</f>
        <v>43051</v>
      </c>
      <c r="AX4" s="43">
        <f>'Cash Flow Forecast'!AY5</f>
        <v>43058</v>
      </c>
      <c r="AY4" s="43">
        <f>'Cash Flow Forecast'!AZ5</f>
        <v>43065</v>
      </c>
      <c r="AZ4" s="43">
        <f>'Cash Flow Forecast'!BA5</f>
        <v>43072</v>
      </c>
      <c r="BA4" s="43">
        <f>'Cash Flow Forecast'!BB5</f>
        <v>43079</v>
      </c>
      <c r="BB4" s="43">
        <f>'Cash Flow Forecast'!BC5</f>
        <v>43086</v>
      </c>
      <c r="BC4" s="43">
        <f>'Cash Flow Forecast'!BD5</f>
        <v>43093</v>
      </c>
      <c r="BD4" s="43">
        <f>'Cash Flow Forecast'!BE5</f>
        <v>43100</v>
      </c>
      <c r="BE4" s="43">
        <f>'Cash Flow Forecast'!BF5</f>
        <v>43107</v>
      </c>
      <c r="BF4" s="43">
        <f>'Cash Flow Forecast'!BG5</f>
        <v>43114</v>
      </c>
      <c r="BG4" s="43">
        <f>'Cash Flow Forecast'!BH5</f>
        <v>43121</v>
      </c>
      <c r="BH4" s="43">
        <f>'Cash Flow Forecast'!BI5</f>
        <v>43128</v>
      </c>
      <c r="BI4" s="43">
        <f>'Cash Flow Forecast'!BJ5</f>
        <v>43135</v>
      </c>
      <c r="BJ4" s="43">
        <f>'Cash Flow Forecast'!BK5</f>
        <v>43142</v>
      </c>
      <c r="BK4" s="43">
        <f>'Cash Flow Forecast'!BL5</f>
        <v>43149</v>
      </c>
      <c r="BL4" s="43">
        <f>'Cash Flow Forecast'!BM5</f>
        <v>43156</v>
      </c>
      <c r="BM4" s="43">
        <f>'Cash Flow Forecast'!BN5</f>
        <v>43163</v>
      </c>
      <c r="BN4" s="43">
        <f>'Cash Flow Forecast'!BO5</f>
        <v>43170</v>
      </c>
      <c r="BO4" s="43">
        <f>'Cash Flow Forecast'!BP5</f>
        <v>43177</v>
      </c>
      <c r="BP4" s="43">
        <f>'Cash Flow Forecast'!BQ5</f>
        <v>43184</v>
      </c>
      <c r="BQ4" s="43">
        <f>'Cash Flow Forecast'!BR5</f>
        <v>43191</v>
      </c>
      <c r="BR4" s="43">
        <f>'Cash Flow Forecast'!BS5</f>
        <v>43198</v>
      </c>
      <c r="BS4" s="43">
        <f>'Cash Flow Forecast'!BT5</f>
        <v>43205</v>
      </c>
      <c r="BT4" s="43">
        <f>'Cash Flow Forecast'!BU5</f>
        <v>43212</v>
      </c>
      <c r="BU4" s="43">
        <f>'Cash Flow Forecast'!BV5</f>
        <v>43219</v>
      </c>
      <c r="BV4" s="43">
        <f>'Cash Flow Forecast'!BW5</f>
        <v>43226</v>
      </c>
      <c r="BW4" s="43">
        <f>'Cash Flow Forecast'!BX5</f>
        <v>43233</v>
      </c>
      <c r="BX4" s="43">
        <f>'Cash Flow Forecast'!BY5</f>
        <v>43240</v>
      </c>
      <c r="BY4" s="43">
        <f>'Cash Flow Forecast'!BZ5</f>
        <v>43247</v>
      </c>
      <c r="BZ4" s="43">
        <f>'Cash Flow Forecast'!CA5</f>
        <v>43254</v>
      </c>
      <c r="CA4" s="43">
        <f>'Cash Flow Forecast'!CB5</f>
        <v>43261</v>
      </c>
      <c r="CB4" s="43">
        <f>'Cash Flow Forecast'!CC5</f>
        <v>43268</v>
      </c>
      <c r="CC4" s="43">
        <f>'Cash Flow Forecast'!CD5</f>
        <v>43275</v>
      </c>
      <c r="CD4" s="43">
        <f>'Cash Flow Forecast'!CE5</f>
        <v>42916</v>
      </c>
      <c r="CE4" s="43">
        <f>'Cash Flow Forecast'!CF5</f>
        <v>42923</v>
      </c>
      <c r="CF4" s="43">
        <f>'Cash Flow Forecast'!CG5</f>
        <v>42930</v>
      </c>
      <c r="CG4" s="43">
        <f>'Cash Flow Forecast'!CH5</f>
        <v>42937</v>
      </c>
      <c r="CH4" s="43">
        <f>'Cash Flow Forecast'!CI5</f>
        <v>42944</v>
      </c>
      <c r="CI4" s="43">
        <f>'Cash Flow Forecast'!CJ5</f>
        <v>42951</v>
      </c>
      <c r="CJ4" s="43">
        <f>'Cash Flow Forecast'!CK5</f>
        <v>42958</v>
      </c>
      <c r="CK4" s="43">
        <f>'Cash Flow Forecast'!CL5</f>
        <v>42965</v>
      </c>
      <c r="CL4" s="43">
        <f>'Cash Flow Forecast'!CM5</f>
        <v>42972</v>
      </c>
      <c r="CM4" s="43">
        <f>'Cash Flow Forecast'!CN5</f>
        <v>42979</v>
      </c>
      <c r="CN4" s="43">
        <f>'Cash Flow Forecast'!CO5</f>
        <v>42986</v>
      </c>
      <c r="CO4" s="43">
        <f>'Cash Flow Forecast'!CP5</f>
        <v>42993</v>
      </c>
      <c r="CP4" s="43">
        <f>'Cash Flow Forecast'!CQ5</f>
        <v>43000</v>
      </c>
      <c r="CQ4" s="43">
        <f>'Cash Flow Forecast'!CR5</f>
        <v>43007</v>
      </c>
      <c r="CR4" s="43">
        <f>'Cash Flow Forecast'!CS5</f>
        <v>43014</v>
      </c>
      <c r="CS4" s="43">
        <f>'Cash Flow Forecast'!CT5</f>
        <v>43021</v>
      </c>
      <c r="CT4" s="43">
        <f>'Cash Flow Forecast'!CU5</f>
        <v>43028</v>
      </c>
      <c r="CU4" s="43">
        <f>'Cash Flow Forecast'!CV5</f>
        <v>43035</v>
      </c>
      <c r="CV4" s="43">
        <f>'Cash Flow Forecast'!CW5</f>
        <v>43042</v>
      </c>
      <c r="CW4" s="43">
        <f>'Cash Flow Forecast'!CX5</f>
        <v>43049</v>
      </c>
      <c r="CX4" s="43">
        <f>'Cash Flow Forecast'!CY5</f>
        <v>43056</v>
      </c>
      <c r="CY4" s="43">
        <f>'Cash Flow Forecast'!CZ5</f>
        <v>43063</v>
      </c>
      <c r="CZ4" s="43">
        <f>'Cash Flow Forecast'!DA5</f>
        <v>43070</v>
      </c>
      <c r="DA4" s="43">
        <f>'Cash Flow Forecast'!DB5</f>
        <v>43077</v>
      </c>
      <c r="DB4" s="43">
        <f>'Cash Flow Forecast'!DC5</f>
        <v>43084</v>
      </c>
      <c r="DC4" s="43">
        <f>'Cash Flow Forecast'!DD5</f>
        <v>43091</v>
      </c>
      <c r="DD4" s="43">
        <f>'Cash Flow Forecast'!DE5</f>
        <v>43098</v>
      </c>
      <c r="DE4" s="43">
        <f>'Cash Flow Forecast'!DF5</f>
        <v>43105</v>
      </c>
    </row>
    <row r="5">
      <c r="A5" s="15"/>
      <c r="B5" s="49"/>
      <c r="C5" s="51"/>
      <c r="D5" s="53"/>
      <c r="E5" s="54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33"/>
      <c r="AP5" s="33"/>
      <c r="AQ5" s="55"/>
      <c r="AR5" s="33"/>
      <c r="AS5" s="55"/>
      <c r="AT5" s="56"/>
      <c r="AU5" s="55"/>
      <c r="AV5" s="55"/>
      <c r="AW5" s="33"/>
      <c r="AX5" s="55"/>
      <c r="AY5" s="56"/>
      <c r="AZ5" s="55"/>
      <c r="BA5" s="55"/>
      <c r="BB5" s="56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</row>
    <row r="6">
      <c r="A6" s="15"/>
      <c r="B6" s="49"/>
      <c r="C6" s="51"/>
      <c r="D6" s="53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6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</row>
    <row r="7">
      <c r="A7" s="15"/>
      <c r="B7" s="49"/>
      <c r="C7" s="53"/>
      <c r="D7" s="6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6"/>
      <c r="AW7" s="56"/>
      <c r="AX7" s="56"/>
      <c r="AY7" s="56"/>
      <c r="AZ7" s="56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</row>
    <row r="8">
      <c r="A8" s="15"/>
      <c r="B8" s="49"/>
      <c r="C8" s="53"/>
      <c r="D8" s="6"/>
      <c r="E8" s="54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</row>
    <row r="9">
      <c r="A9" s="15"/>
      <c r="B9" s="49"/>
      <c r="C9" s="51"/>
      <c r="D9" s="53"/>
      <c r="E9" s="5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</row>
    <row r="10">
      <c r="A10" s="15"/>
      <c r="B10" s="49"/>
      <c r="C10" s="51"/>
      <c r="D10" s="53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33"/>
      <c r="AM10" s="33"/>
      <c r="AN10" s="55"/>
      <c r="AO10" s="33"/>
      <c r="AP10" s="33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</row>
    <row r="11">
      <c r="A11" s="15"/>
      <c r="B11" s="49"/>
      <c r="C11" s="51"/>
      <c r="D11" s="53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33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</row>
    <row r="12">
      <c r="A12" s="15"/>
      <c r="B12" s="49"/>
      <c r="C12" s="51"/>
      <c r="D12" s="53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33"/>
      <c r="AL12" s="55"/>
      <c r="AM12" s="33"/>
      <c r="AN12" s="33"/>
      <c r="AO12" s="33"/>
      <c r="AP12" s="33"/>
      <c r="AQ12" s="33"/>
      <c r="AR12" s="55"/>
      <c r="AS12" s="33"/>
      <c r="AT12" s="33"/>
      <c r="AU12" s="55"/>
      <c r="AV12" s="55"/>
      <c r="AW12" s="56"/>
      <c r="AX12" s="56"/>
      <c r="AY12" s="56"/>
      <c r="AZ12" s="56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</row>
    <row r="13">
      <c r="A13" s="15"/>
      <c r="B13" s="49"/>
      <c r="C13" s="51"/>
      <c r="D13" s="53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</row>
    <row r="14">
      <c r="A14" s="15"/>
      <c r="B14" s="49"/>
      <c r="C14" s="53"/>
      <c r="D14" s="6"/>
      <c r="E14" s="54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</row>
    <row r="15">
      <c r="A15" s="15"/>
      <c r="B15" s="49"/>
      <c r="C15" s="51"/>
      <c r="D15" s="53"/>
      <c r="E15" s="54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</row>
    <row r="16">
      <c r="A16" s="15"/>
      <c r="B16" s="49"/>
      <c r="C16" s="51"/>
      <c r="D16" s="51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</row>
    <row r="17">
      <c r="A17" s="15"/>
      <c r="B17" s="49"/>
      <c r="C17" s="51"/>
      <c r="D17" s="51"/>
      <c r="E17" s="54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</row>
    <row r="18">
      <c r="A18" s="15"/>
      <c r="B18" s="49"/>
      <c r="C18" s="51"/>
      <c r="D18" s="51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</row>
    <row r="19">
      <c r="A19" s="15"/>
      <c r="B19" s="49"/>
      <c r="C19" s="51"/>
      <c r="D19" s="51"/>
      <c r="E19" s="54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</row>
    <row r="20">
      <c r="A20" s="15"/>
      <c r="B20" s="49"/>
      <c r="C20" s="51"/>
      <c r="D20" s="51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</row>
    <row r="21" ht="15.75" customHeight="1">
      <c r="A21" s="15"/>
      <c r="B21" s="49"/>
      <c r="C21" s="51"/>
      <c r="D21" s="51"/>
      <c r="E21" s="5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</row>
    <row r="22" ht="15.75" customHeight="1">
      <c r="A22" s="15"/>
      <c r="B22" s="49"/>
      <c r="C22" s="51"/>
      <c r="D22" s="53"/>
      <c r="E22" s="54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</row>
    <row r="23" ht="15.75" customHeight="1">
      <c r="A23" s="15"/>
      <c r="B23" s="49"/>
      <c r="C23" s="51"/>
      <c r="D23" s="53"/>
      <c r="E23" s="54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</row>
    <row r="24" ht="15.75" customHeight="1">
      <c r="A24" s="15"/>
      <c r="B24" s="63" t="s">
        <v>26</v>
      </c>
      <c r="C24" s="64"/>
      <c r="D24" s="65"/>
      <c r="E24" s="66">
        <f t="shared" ref="E24:DE24" si="3">SUM(E5:E23)</f>
        <v>0</v>
      </c>
      <c r="F24" s="67">
        <f t="shared" si="3"/>
        <v>0</v>
      </c>
      <c r="G24" s="67">
        <f t="shared" si="3"/>
        <v>0</v>
      </c>
      <c r="H24" s="67">
        <f t="shared" si="3"/>
        <v>0</v>
      </c>
      <c r="I24" s="67">
        <f t="shared" si="3"/>
        <v>0</v>
      </c>
      <c r="J24" s="67">
        <f t="shared" si="3"/>
        <v>0</v>
      </c>
      <c r="K24" s="67">
        <f t="shared" si="3"/>
        <v>0</v>
      </c>
      <c r="L24" s="67">
        <f t="shared" si="3"/>
        <v>0</v>
      </c>
      <c r="M24" s="67">
        <f t="shared" si="3"/>
        <v>0</v>
      </c>
      <c r="N24" s="67">
        <f t="shared" si="3"/>
        <v>0</v>
      </c>
      <c r="O24" s="67">
        <f t="shared" si="3"/>
        <v>0</v>
      </c>
      <c r="P24" s="67">
        <f t="shared" si="3"/>
        <v>0</v>
      </c>
      <c r="Q24" s="67">
        <f t="shared" si="3"/>
        <v>0</v>
      </c>
      <c r="R24" s="67">
        <f t="shared" si="3"/>
        <v>0</v>
      </c>
      <c r="S24" s="67">
        <f t="shared" si="3"/>
        <v>0</v>
      </c>
      <c r="T24" s="67">
        <f t="shared" si="3"/>
        <v>0</v>
      </c>
      <c r="U24" s="67">
        <f t="shared" si="3"/>
        <v>0</v>
      </c>
      <c r="V24" s="67">
        <f t="shared" si="3"/>
        <v>0</v>
      </c>
      <c r="W24" s="67">
        <f t="shared" si="3"/>
        <v>0</v>
      </c>
      <c r="X24" s="67">
        <f t="shared" si="3"/>
        <v>0</v>
      </c>
      <c r="Y24" s="67">
        <f t="shared" si="3"/>
        <v>0</v>
      </c>
      <c r="Z24" s="67">
        <f t="shared" si="3"/>
        <v>0</v>
      </c>
      <c r="AA24" s="67">
        <f t="shared" si="3"/>
        <v>0</v>
      </c>
      <c r="AB24" s="67">
        <f t="shared" si="3"/>
        <v>0</v>
      </c>
      <c r="AC24" s="67">
        <f t="shared" si="3"/>
        <v>0</v>
      </c>
      <c r="AD24" s="67">
        <f t="shared" si="3"/>
        <v>0</v>
      </c>
      <c r="AE24" s="67">
        <f t="shared" si="3"/>
        <v>0</v>
      </c>
      <c r="AF24" s="67">
        <f t="shared" si="3"/>
        <v>0</v>
      </c>
      <c r="AG24" s="67">
        <f t="shared" si="3"/>
        <v>0</v>
      </c>
      <c r="AH24" s="67">
        <f t="shared" si="3"/>
        <v>0</v>
      </c>
      <c r="AI24" s="67">
        <f t="shared" si="3"/>
        <v>0</v>
      </c>
      <c r="AJ24" s="67">
        <f t="shared" si="3"/>
        <v>0</v>
      </c>
      <c r="AK24" s="67">
        <f t="shared" si="3"/>
        <v>0</v>
      </c>
      <c r="AL24" s="67">
        <f t="shared" si="3"/>
        <v>0</v>
      </c>
      <c r="AM24" s="67">
        <f t="shared" si="3"/>
        <v>0</v>
      </c>
      <c r="AN24" s="67">
        <f t="shared" si="3"/>
        <v>0</v>
      </c>
      <c r="AO24" s="67">
        <f t="shared" si="3"/>
        <v>0</v>
      </c>
      <c r="AP24" s="67">
        <f t="shared" si="3"/>
        <v>0</v>
      </c>
      <c r="AQ24" s="67">
        <f t="shared" si="3"/>
        <v>0</v>
      </c>
      <c r="AR24" s="67">
        <f t="shared" si="3"/>
        <v>0</v>
      </c>
      <c r="AS24" s="67">
        <f t="shared" si="3"/>
        <v>0</v>
      </c>
      <c r="AT24" s="67">
        <f t="shared" si="3"/>
        <v>0</v>
      </c>
      <c r="AU24" s="67">
        <f t="shared" si="3"/>
        <v>0</v>
      </c>
      <c r="AV24" s="67">
        <f t="shared" si="3"/>
        <v>0</v>
      </c>
      <c r="AW24" s="67">
        <f t="shared" si="3"/>
        <v>0</v>
      </c>
      <c r="AX24" s="67">
        <f t="shared" si="3"/>
        <v>0</v>
      </c>
      <c r="AY24" s="67">
        <f t="shared" si="3"/>
        <v>0</v>
      </c>
      <c r="AZ24" s="67">
        <f t="shared" si="3"/>
        <v>0</v>
      </c>
      <c r="BA24" s="67">
        <f t="shared" si="3"/>
        <v>0</v>
      </c>
      <c r="BB24" s="67">
        <f t="shared" si="3"/>
        <v>0</v>
      </c>
      <c r="BC24" s="67">
        <f t="shared" si="3"/>
        <v>0</v>
      </c>
      <c r="BD24" s="67">
        <f t="shared" si="3"/>
        <v>0</v>
      </c>
      <c r="BE24" s="67">
        <f t="shared" si="3"/>
        <v>0</v>
      </c>
      <c r="BF24" s="67">
        <f t="shared" si="3"/>
        <v>0</v>
      </c>
      <c r="BG24" s="67">
        <f t="shared" si="3"/>
        <v>0</v>
      </c>
      <c r="BH24" s="67">
        <f t="shared" si="3"/>
        <v>0</v>
      </c>
      <c r="BI24" s="67">
        <f t="shared" si="3"/>
        <v>0</v>
      </c>
      <c r="BJ24" s="67">
        <f t="shared" si="3"/>
        <v>0</v>
      </c>
      <c r="BK24" s="67">
        <f t="shared" si="3"/>
        <v>0</v>
      </c>
      <c r="BL24" s="67">
        <f t="shared" si="3"/>
        <v>0</v>
      </c>
      <c r="BM24" s="67">
        <f t="shared" si="3"/>
        <v>0</v>
      </c>
      <c r="BN24" s="67">
        <f t="shared" si="3"/>
        <v>0</v>
      </c>
      <c r="BO24" s="67">
        <f t="shared" si="3"/>
        <v>0</v>
      </c>
      <c r="BP24" s="67">
        <f t="shared" si="3"/>
        <v>0</v>
      </c>
      <c r="BQ24" s="67">
        <f t="shared" si="3"/>
        <v>0</v>
      </c>
      <c r="BR24" s="67">
        <f t="shared" si="3"/>
        <v>0</v>
      </c>
      <c r="BS24" s="67">
        <f t="shared" si="3"/>
        <v>0</v>
      </c>
      <c r="BT24" s="67">
        <f t="shared" si="3"/>
        <v>0</v>
      </c>
      <c r="BU24" s="67">
        <f t="shared" si="3"/>
        <v>0</v>
      </c>
      <c r="BV24" s="67">
        <f t="shared" si="3"/>
        <v>0</v>
      </c>
      <c r="BW24" s="67">
        <f t="shared" si="3"/>
        <v>0</v>
      </c>
      <c r="BX24" s="67">
        <f t="shared" si="3"/>
        <v>0</v>
      </c>
      <c r="BY24" s="67">
        <f t="shared" si="3"/>
        <v>0</v>
      </c>
      <c r="BZ24" s="67">
        <f t="shared" si="3"/>
        <v>0</v>
      </c>
      <c r="CA24" s="67">
        <f t="shared" si="3"/>
        <v>0</v>
      </c>
      <c r="CB24" s="67">
        <f t="shared" si="3"/>
        <v>0</v>
      </c>
      <c r="CC24" s="67">
        <f t="shared" si="3"/>
        <v>0</v>
      </c>
      <c r="CD24" s="67">
        <f t="shared" si="3"/>
        <v>0</v>
      </c>
      <c r="CE24" s="67">
        <f t="shared" si="3"/>
        <v>0</v>
      </c>
      <c r="CF24" s="67">
        <f t="shared" si="3"/>
        <v>0</v>
      </c>
      <c r="CG24" s="67">
        <f t="shared" si="3"/>
        <v>0</v>
      </c>
      <c r="CH24" s="67">
        <f t="shared" si="3"/>
        <v>0</v>
      </c>
      <c r="CI24" s="67">
        <f t="shared" si="3"/>
        <v>0</v>
      </c>
      <c r="CJ24" s="67">
        <f t="shared" si="3"/>
        <v>0</v>
      </c>
      <c r="CK24" s="67">
        <f t="shared" si="3"/>
        <v>0</v>
      </c>
      <c r="CL24" s="67">
        <f t="shared" si="3"/>
        <v>0</v>
      </c>
      <c r="CM24" s="67">
        <f t="shared" si="3"/>
        <v>0</v>
      </c>
      <c r="CN24" s="67">
        <f t="shared" si="3"/>
        <v>0</v>
      </c>
      <c r="CO24" s="67">
        <f t="shared" si="3"/>
        <v>0</v>
      </c>
      <c r="CP24" s="67">
        <f t="shared" si="3"/>
        <v>0</v>
      </c>
      <c r="CQ24" s="67">
        <f t="shared" si="3"/>
        <v>0</v>
      </c>
      <c r="CR24" s="67">
        <f t="shared" si="3"/>
        <v>0</v>
      </c>
      <c r="CS24" s="67">
        <f t="shared" si="3"/>
        <v>0</v>
      </c>
      <c r="CT24" s="67">
        <f t="shared" si="3"/>
        <v>0</v>
      </c>
      <c r="CU24" s="67">
        <f t="shared" si="3"/>
        <v>0</v>
      </c>
      <c r="CV24" s="67">
        <f t="shared" si="3"/>
        <v>0</v>
      </c>
      <c r="CW24" s="67">
        <f t="shared" si="3"/>
        <v>0</v>
      </c>
      <c r="CX24" s="67">
        <f t="shared" si="3"/>
        <v>0</v>
      </c>
      <c r="CY24" s="67">
        <f t="shared" si="3"/>
        <v>0</v>
      </c>
      <c r="CZ24" s="67">
        <f t="shared" si="3"/>
        <v>0</v>
      </c>
      <c r="DA24" s="67">
        <f t="shared" si="3"/>
        <v>0</v>
      </c>
      <c r="DB24" s="67">
        <f t="shared" si="3"/>
        <v>0</v>
      </c>
      <c r="DC24" s="67">
        <f t="shared" si="3"/>
        <v>0</v>
      </c>
      <c r="DD24" s="67">
        <f t="shared" si="3"/>
        <v>0</v>
      </c>
      <c r="DE24" s="67">
        <f t="shared" si="3"/>
        <v>0</v>
      </c>
    </row>
    <row r="25" ht="15.75" customHeight="1">
      <c r="A25" s="15"/>
      <c r="B25" s="69"/>
      <c r="C25" s="69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E1:BD1"/>
    <mergeCell ref="BE1:DE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" width="14.4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>
      <c r="G8" s="83"/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E599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4.14"/>
    <col customWidth="1" min="2" max="2" width="39.57"/>
    <col customWidth="1" hidden="1" min="3" max="3" width="10.71"/>
    <col customWidth="1" min="4" max="10" width="10.71"/>
    <col customWidth="1" min="11" max="11" width="14.43"/>
  </cols>
  <sheetData>
    <row r="1" ht="15.75" customHeight="1"/>
    <row r="2" ht="15.75" customHeight="1"/>
    <row r="3" ht="15.75" customHeight="1">
      <c r="B3" s="86" t="s">
        <v>44</v>
      </c>
      <c r="C3" s="83"/>
      <c r="D3" s="83"/>
      <c r="E3" s="83"/>
      <c r="F3" s="83"/>
      <c r="G3" s="83"/>
      <c r="H3" s="83"/>
      <c r="I3" s="83"/>
      <c r="J3" s="83"/>
    </row>
    <row r="4" ht="15.75" customHeight="1">
      <c r="B4" s="83" t="s">
        <v>45</v>
      </c>
      <c r="C4" s="83">
        <v>1.0</v>
      </c>
      <c r="D4" s="83">
        <v>2.0</v>
      </c>
      <c r="E4" s="83">
        <v>3.0</v>
      </c>
      <c r="F4" s="83">
        <v>4.0</v>
      </c>
      <c r="G4" s="83">
        <v>5.0</v>
      </c>
      <c r="H4" s="83">
        <v>6.0</v>
      </c>
      <c r="I4" s="83">
        <v>7.0</v>
      </c>
      <c r="J4" s="83">
        <v>8.0</v>
      </c>
    </row>
    <row r="5" ht="15.75" customHeight="1">
      <c r="B5" s="87" t="s">
        <v>6</v>
      </c>
      <c r="C5" s="88">
        <v>42198.0</v>
      </c>
      <c r="D5" s="88">
        <f t="shared" ref="D5:J5" si="1">C5+7</f>
        <v>42205</v>
      </c>
      <c r="E5" s="88">
        <f t="shared" si="1"/>
        <v>42212</v>
      </c>
      <c r="F5" s="88">
        <f t="shared" si="1"/>
        <v>42219</v>
      </c>
      <c r="G5" s="88">
        <f t="shared" si="1"/>
        <v>42226</v>
      </c>
      <c r="H5" s="88">
        <f t="shared" si="1"/>
        <v>42233</v>
      </c>
      <c r="I5" s="88">
        <f t="shared" si="1"/>
        <v>42240</v>
      </c>
      <c r="J5" s="88">
        <f t="shared" si="1"/>
        <v>42247</v>
      </c>
    </row>
    <row r="6" ht="15.75" customHeight="1">
      <c r="B6" s="87" t="s">
        <v>8</v>
      </c>
      <c r="C6" s="88">
        <f t="shared" ref="C6:J6" si="2">C5+6</f>
        <v>42204</v>
      </c>
      <c r="D6" s="88">
        <f t="shared" si="2"/>
        <v>42211</v>
      </c>
      <c r="E6" s="88">
        <f t="shared" si="2"/>
        <v>42218</v>
      </c>
      <c r="F6" s="88">
        <f t="shared" si="2"/>
        <v>42225</v>
      </c>
      <c r="G6" s="88">
        <f t="shared" si="2"/>
        <v>42232</v>
      </c>
      <c r="H6" s="88">
        <f t="shared" si="2"/>
        <v>42239</v>
      </c>
      <c r="I6" s="88">
        <f t="shared" si="2"/>
        <v>42246</v>
      </c>
      <c r="J6" s="88">
        <f t="shared" si="2"/>
        <v>42253</v>
      </c>
    </row>
    <row r="7" ht="15.75" customHeight="1">
      <c r="B7" s="94" t="s">
        <v>9</v>
      </c>
      <c r="C7" s="83"/>
      <c r="D7" s="83"/>
      <c r="E7" s="83"/>
      <c r="F7" s="83"/>
      <c r="G7" s="83"/>
      <c r="H7" s="83"/>
      <c r="I7" s="83"/>
      <c r="J7" s="83"/>
    </row>
    <row r="8" ht="15.75" customHeight="1">
      <c r="B8" s="83" t="s">
        <v>10</v>
      </c>
      <c r="C8" s="96">
        <v>976.87</v>
      </c>
      <c r="D8" s="98">
        <f t="shared" ref="D8:J8" si="3">C61</f>
        <v>6291.12</v>
      </c>
      <c r="E8" s="98">
        <f t="shared" si="3"/>
        <v>6957.365</v>
      </c>
      <c r="F8" s="98">
        <f t="shared" si="3"/>
        <v>8294.9925</v>
      </c>
      <c r="G8" s="98">
        <f t="shared" si="3"/>
        <v>3762.2275</v>
      </c>
      <c r="H8" s="98">
        <f t="shared" si="3"/>
        <v>6012.2275</v>
      </c>
      <c r="I8" s="98">
        <f t="shared" si="3"/>
        <v>1740.35</v>
      </c>
      <c r="J8" s="98">
        <f t="shared" si="3"/>
        <v>327.85</v>
      </c>
      <c r="K8" s="100"/>
    </row>
    <row r="9" ht="15.75" customHeight="1">
      <c r="B9" s="83" t="s">
        <v>11</v>
      </c>
      <c r="C9" s="101"/>
      <c r="D9" s="101"/>
      <c r="E9" s="101"/>
      <c r="F9" s="101"/>
      <c r="G9" s="101"/>
      <c r="H9" s="101"/>
      <c r="I9" s="101"/>
      <c r="J9" s="101"/>
      <c r="K9" s="100"/>
    </row>
    <row r="10" ht="15.75" customHeight="1">
      <c r="B10" s="83" t="s">
        <v>59</v>
      </c>
      <c r="C10" s="101"/>
      <c r="D10" s="101"/>
      <c r="E10" s="101"/>
      <c r="F10" s="101"/>
      <c r="G10" s="101"/>
      <c r="H10" s="101"/>
      <c r="I10" s="101"/>
      <c r="J10" s="101"/>
      <c r="K10" s="100"/>
    </row>
    <row r="11" ht="15.75" customHeight="1">
      <c r="B11" s="102" t="s">
        <v>60</v>
      </c>
      <c r="C11" s="101"/>
      <c r="D11" s="101"/>
      <c r="E11" s="101">
        <f>(15445/4)*1.15</f>
        <v>4440.4375</v>
      </c>
      <c r="F11" s="101"/>
      <c r="G11" s="101"/>
      <c r="H11" s="101"/>
      <c r="I11" s="101"/>
      <c r="J11" s="101"/>
      <c r="K11" s="100"/>
    </row>
    <row r="12" ht="15.75" customHeight="1">
      <c r="B12" s="102" t="s">
        <v>61</v>
      </c>
      <c r="C12" s="101"/>
      <c r="D12" s="101"/>
      <c r="E12" s="101"/>
      <c r="F12" s="101"/>
      <c r="G12" s="101"/>
      <c r="H12" s="101"/>
      <c r="I12" s="101"/>
      <c r="J12" s="101">
        <v>6210.0</v>
      </c>
      <c r="K12" s="100"/>
    </row>
    <row r="13" ht="15.75" customHeight="1">
      <c r="B13" s="102" t="s">
        <v>62</v>
      </c>
      <c r="C13" s="101">
        <v>1380.0</v>
      </c>
      <c r="D13" s="101"/>
      <c r="E13" s="101"/>
      <c r="F13" s="101"/>
      <c r="G13" s="101"/>
      <c r="H13" s="101"/>
      <c r="I13" s="101"/>
      <c r="J13" s="101"/>
      <c r="K13" s="100"/>
    </row>
    <row r="14" ht="15.75" customHeight="1">
      <c r="B14" s="102" t="s">
        <v>63</v>
      </c>
      <c r="C14" s="101"/>
      <c r="D14" s="101"/>
      <c r="E14" s="101">
        <f>2250*1.15</f>
        <v>2587.5</v>
      </c>
      <c r="F14" s="101"/>
      <c r="G14" s="101"/>
      <c r="H14" s="101"/>
      <c r="I14" s="101">
        <f>E14</f>
        <v>2587.5</v>
      </c>
      <c r="J14" s="101"/>
      <c r="K14" s="100"/>
    </row>
    <row r="15" ht="15.75" customHeight="1">
      <c r="B15" s="102" t="s">
        <v>64</v>
      </c>
      <c r="C15" s="101"/>
      <c r="D15" s="101">
        <f>5000*1.15</f>
        <v>5750</v>
      </c>
      <c r="E15" s="101"/>
      <c r="F15" s="101"/>
      <c r="G15" s="101">
        <f>5000*1.15</f>
        <v>5750</v>
      </c>
      <c r="H15" s="101"/>
      <c r="I15" s="101"/>
      <c r="J15" s="101">
        <f>5000*1.15</f>
        <v>5750</v>
      </c>
      <c r="K15" s="100"/>
    </row>
    <row r="16" ht="15.75" customHeight="1">
      <c r="B16" s="102" t="s">
        <v>65</v>
      </c>
      <c r="C16" s="101">
        <v>2500.0</v>
      </c>
      <c r="D16" s="101"/>
      <c r="E16" s="101"/>
      <c r="F16" s="101"/>
      <c r="G16" s="101"/>
      <c r="H16" s="101"/>
      <c r="I16" s="101"/>
      <c r="J16" s="101"/>
      <c r="K16" s="100"/>
    </row>
    <row r="17" ht="15.75" customHeight="1">
      <c r="B17" s="102" t="s">
        <v>66</v>
      </c>
      <c r="C17" s="101">
        <v>805.0</v>
      </c>
      <c r="D17" s="101"/>
      <c r="E17" s="101">
        <f>700*1.15</f>
        <v>805</v>
      </c>
      <c r="F17" s="101"/>
      <c r="G17" s="101"/>
      <c r="H17" s="101"/>
      <c r="I17" s="101"/>
      <c r="J17" s="101">
        <f>700*1.15</f>
        <v>805</v>
      </c>
      <c r="K17" s="100"/>
    </row>
    <row r="18" ht="15.75" customHeight="1">
      <c r="B18" s="102" t="s">
        <v>67</v>
      </c>
      <c r="C18" s="101"/>
      <c r="D18" s="101"/>
      <c r="E18" s="101"/>
      <c r="F18" s="101"/>
      <c r="G18" s="101"/>
      <c r="H18" s="101"/>
      <c r="I18" s="101"/>
      <c r="J18" s="101"/>
      <c r="K18" s="100"/>
    </row>
    <row r="19" ht="15.75" customHeight="1">
      <c r="B19" s="102" t="s">
        <v>69</v>
      </c>
      <c r="C19" s="101"/>
      <c r="D19" s="101"/>
      <c r="E19" s="101"/>
      <c r="F19" s="101"/>
      <c r="G19" s="101"/>
      <c r="H19" s="101"/>
      <c r="I19" s="101"/>
      <c r="J19" s="101"/>
      <c r="K19" s="100"/>
    </row>
    <row r="20" ht="15.75" customHeight="1">
      <c r="B20" s="102" t="s">
        <v>70</v>
      </c>
      <c r="C20" s="101"/>
      <c r="D20" s="101">
        <v>460.0</v>
      </c>
      <c r="E20" s="101">
        <f>400*1.15</f>
        <v>460</v>
      </c>
      <c r="F20" s="101"/>
      <c r="G20" s="101"/>
      <c r="H20" s="101"/>
      <c r="I20" s="101"/>
      <c r="J20" s="101">
        <f>400*1.15</f>
        <v>460</v>
      </c>
      <c r="K20" s="100"/>
    </row>
    <row r="21" ht="15.75" customHeight="1">
      <c r="B21" s="102" t="s">
        <v>71</v>
      </c>
      <c r="C21" s="101">
        <v>150.0</v>
      </c>
      <c r="D21" s="101"/>
      <c r="E21" s="101">
        <v>150.0</v>
      </c>
      <c r="F21" s="101"/>
      <c r="G21" s="101"/>
      <c r="H21" s="101"/>
      <c r="I21" s="101"/>
      <c r="J21" s="101">
        <v>150.0</v>
      </c>
      <c r="K21" s="100"/>
    </row>
    <row r="22" ht="15.75" customHeight="1">
      <c r="B22" s="102" t="s">
        <v>72</v>
      </c>
      <c r="C22" s="101">
        <v>2554.0</v>
      </c>
      <c r="D22" s="101"/>
      <c r="E22" s="101"/>
      <c r="F22" s="101"/>
      <c r="G22" s="101"/>
      <c r="H22" s="101"/>
      <c r="I22" s="101"/>
      <c r="J22" s="101"/>
      <c r="K22" s="100"/>
    </row>
    <row r="23" ht="15.75" customHeight="1">
      <c r="B23" s="102" t="s">
        <v>73</v>
      </c>
      <c r="C23" s="101"/>
      <c r="D23" s="101"/>
      <c r="E23" s="101"/>
      <c r="F23" s="101"/>
      <c r="G23" s="101"/>
      <c r="H23" s="101"/>
      <c r="I23" s="101"/>
      <c r="J23" s="101"/>
      <c r="K23" s="100"/>
    </row>
    <row r="24" ht="15.75" customHeight="1">
      <c r="B24" s="102" t="s">
        <v>74</v>
      </c>
      <c r="C24" s="101"/>
      <c r="D24" s="101"/>
      <c r="E24" s="101"/>
      <c r="F24" s="101"/>
      <c r="G24" s="101"/>
      <c r="H24" s="101"/>
      <c r="I24" s="101"/>
      <c r="J24" s="101"/>
      <c r="K24" s="100"/>
    </row>
    <row r="25" ht="15.75" customHeight="1">
      <c r="B25" s="102" t="s">
        <v>75</v>
      </c>
      <c r="C25" s="101"/>
      <c r="D25" s="101"/>
      <c r="E25" s="101"/>
      <c r="F25" s="101"/>
      <c r="G25" s="101"/>
      <c r="H25" s="101"/>
      <c r="I25" s="101"/>
      <c r="J25" s="101"/>
      <c r="K25" s="100"/>
    </row>
    <row r="26" ht="15.75" customHeight="1">
      <c r="B26" s="102" t="s">
        <v>75</v>
      </c>
      <c r="C26" s="101"/>
      <c r="D26" s="101"/>
      <c r="E26" s="101"/>
      <c r="F26" s="101"/>
      <c r="G26" s="101"/>
      <c r="H26" s="101"/>
      <c r="I26" s="101"/>
      <c r="J26" s="101"/>
      <c r="K26" s="100"/>
    </row>
    <row r="27" ht="15.75" customHeight="1">
      <c r="B27" s="102" t="s">
        <v>24</v>
      </c>
      <c r="C27" s="105">
        <f t="shared" ref="C27:J27" si="4">SUM(C11:C26)</f>
        <v>7389</v>
      </c>
      <c r="D27" s="105">
        <f t="shared" si="4"/>
        <v>6210</v>
      </c>
      <c r="E27" s="105">
        <f t="shared" si="4"/>
        <v>8442.9375</v>
      </c>
      <c r="F27" s="105">
        <f t="shared" si="4"/>
        <v>0</v>
      </c>
      <c r="G27" s="105">
        <f t="shared" si="4"/>
        <v>5750</v>
      </c>
      <c r="H27" s="105">
        <f t="shared" si="4"/>
        <v>0</v>
      </c>
      <c r="I27" s="105">
        <f t="shared" si="4"/>
        <v>2587.5</v>
      </c>
      <c r="J27" s="105">
        <f t="shared" si="4"/>
        <v>13375</v>
      </c>
      <c r="K27" s="100"/>
    </row>
    <row r="28" ht="15.75" customHeight="1">
      <c r="B28" s="83"/>
      <c r="C28" s="101"/>
      <c r="D28" s="101"/>
      <c r="E28" s="101"/>
      <c r="F28" s="101"/>
      <c r="G28" s="101"/>
      <c r="H28" s="101"/>
      <c r="I28" s="101"/>
      <c r="J28" s="101"/>
      <c r="K28" s="100"/>
    </row>
    <row r="29" ht="15.75" customHeight="1">
      <c r="B29" s="83" t="s">
        <v>27</v>
      </c>
      <c r="C29" s="96">
        <f t="shared" ref="C29:J29" si="5">C8+C27</f>
        <v>8365.87</v>
      </c>
      <c r="D29" s="96">
        <f t="shared" si="5"/>
        <v>12501.12</v>
      </c>
      <c r="E29" s="96">
        <f t="shared" si="5"/>
        <v>15400.3025</v>
      </c>
      <c r="F29" s="96">
        <f t="shared" si="5"/>
        <v>8294.9925</v>
      </c>
      <c r="G29" s="96">
        <f t="shared" si="5"/>
        <v>9512.2275</v>
      </c>
      <c r="H29" s="96">
        <f t="shared" si="5"/>
        <v>6012.2275</v>
      </c>
      <c r="I29" s="96">
        <f t="shared" si="5"/>
        <v>4327.85</v>
      </c>
      <c r="J29" s="96">
        <f t="shared" si="5"/>
        <v>13702.85</v>
      </c>
      <c r="K29" s="100"/>
    </row>
    <row r="30" ht="15.75" customHeight="1">
      <c r="B30" s="83"/>
      <c r="C30" s="106"/>
      <c r="D30" s="106"/>
      <c r="E30" s="106"/>
      <c r="F30" s="106"/>
      <c r="G30" s="106"/>
      <c r="H30" s="106"/>
      <c r="I30" s="106"/>
      <c r="J30" s="106"/>
      <c r="K30" s="100"/>
    </row>
    <row r="31" ht="15.75" customHeight="1">
      <c r="B31" s="83" t="s">
        <v>28</v>
      </c>
      <c r="C31" s="101"/>
      <c r="D31" s="101"/>
      <c r="E31" s="101"/>
      <c r="F31" s="101"/>
      <c r="G31" s="101"/>
      <c r="H31" s="101"/>
      <c r="I31" s="101"/>
      <c r="J31" s="101"/>
      <c r="K31" s="100"/>
    </row>
    <row r="32" ht="15.75" customHeight="1">
      <c r="B32" s="102" t="s">
        <v>29</v>
      </c>
      <c r="C32" s="105"/>
      <c r="D32" s="105"/>
      <c r="E32" s="105"/>
      <c r="F32" s="105"/>
      <c r="G32" s="105"/>
      <c r="H32" s="105"/>
      <c r="I32" s="105"/>
      <c r="J32" s="105"/>
      <c r="K32" s="100"/>
    </row>
    <row r="33" ht="15.75" customHeight="1">
      <c r="B33" s="102" t="s">
        <v>78</v>
      </c>
      <c r="C33" s="105"/>
      <c r="D33" s="105">
        <v>1199.03</v>
      </c>
      <c r="E33" s="105"/>
      <c r="F33" s="108">
        <f>1199.03/2</f>
        <v>599.515</v>
      </c>
      <c r="G33" s="105"/>
      <c r="H33" s="108">
        <f>1199.03/2</f>
        <v>599.515</v>
      </c>
      <c r="I33" s="105"/>
      <c r="J33" s="108">
        <f t="shared" ref="J33:J36" si="6">H33</f>
        <v>599.515</v>
      </c>
      <c r="K33" s="100"/>
    </row>
    <row r="34" ht="15.75" customHeight="1">
      <c r="B34" s="102" t="s">
        <v>79</v>
      </c>
      <c r="C34" s="105"/>
      <c r="D34" s="105">
        <f>866.75/2</f>
        <v>433.375</v>
      </c>
      <c r="E34" s="105"/>
      <c r="F34" s="105">
        <f>866.75/2</f>
        <v>433.375</v>
      </c>
      <c r="G34" s="105"/>
      <c r="H34" s="108">
        <f>F34/2</f>
        <v>216.6875</v>
      </c>
      <c r="I34" s="105"/>
      <c r="J34" s="108">
        <f t="shared" si="6"/>
        <v>216.6875</v>
      </c>
      <c r="K34" s="100"/>
    </row>
    <row r="35" ht="15.75" customHeight="1">
      <c r="B35" s="102" t="s">
        <v>80</v>
      </c>
      <c r="C35" s="105"/>
      <c r="D35" s="105">
        <v>911.35</v>
      </c>
      <c r="E35" s="105"/>
      <c r="F35" s="108">
        <f>D35/2</f>
        <v>455.675</v>
      </c>
      <c r="G35" s="105"/>
      <c r="H35" s="108">
        <f t="shared" ref="H35:H36" si="7">F35</f>
        <v>455.675</v>
      </c>
      <c r="I35" s="105"/>
      <c r="J35" s="108">
        <f t="shared" si="6"/>
        <v>455.675</v>
      </c>
      <c r="K35" s="100"/>
    </row>
    <row r="36" ht="15.75" customHeight="1">
      <c r="B36" s="102" t="s">
        <v>81</v>
      </c>
      <c r="C36" s="105"/>
      <c r="D36" s="108">
        <v>3000.0</v>
      </c>
      <c r="E36" s="105"/>
      <c r="F36" s="108">
        <f>D36</f>
        <v>3000</v>
      </c>
      <c r="G36" s="105"/>
      <c r="H36" s="108">
        <f t="shared" si="7"/>
        <v>3000</v>
      </c>
      <c r="I36" s="105"/>
      <c r="J36" s="108">
        <f t="shared" si="6"/>
        <v>3000</v>
      </c>
      <c r="K36" s="100"/>
    </row>
    <row r="37" ht="15.75" customHeight="1">
      <c r="B37" s="102" t="s">
        <v>33</v>
      </c>
      <c r="C37" s="101"/>
      <c r="D37" s="101"/>
      <c r="E37" s="101">
        <v>4392.31</v>
      </c>
      <c r="F37" s="101"/>
      <c r="G37" s="101"/>
      <c r="H37" s="101"/>
      <c r="I37" s="101"/>
      <c r="J37" s="101">
        <f>E37</f>
        <v>4392.31</v>
      </c>
      <c r="K37" s="100"/>
    </row>
    <row r="38" ht="15.75" customHeight="1">
      <c r="B38" s="102" t="s">
        <v>30</v>
      </c>
      <c r="C38" s="101">
        <v>2074.75</v>
      </c>
      <c r="D38" s="101"/>
      <c r="E38" s="101"/>
      <c r="F38" s="101"/>
      <c r="G38" s="101">
        <v>1500.0</v>
      </c>
      <c r="H38" s="101"/>
      <c r="I38" s="101"/>
      <c r="J38" s="101"/>
      <c r="K38" s="100"/>
    </row>
    <row r="39" ht="15.75" customHeight="1">
      <c r="B39" s="102" t="s">
        <v>34</v>
      </c>
      <c r="C39" s="101"/>
      <c r="D39" s="101"/>
      <c r="E39" s="101"/>
      <c r="F39" s="101"/>
      <c r="G39" s="101"/>
      <c r="H39" s="101"/>
      <c r="I39" s="101"/>
      <c r="J39" s="101"/>
      <c r="K39" s="100"/>
    </row>
    <row r="40" ht="15.75" customHeight="1">
      <c r="B40" s="102" t="s">
        <v>82</v>
      </c>
      <c r="C40" s="101"/>
      <c r="D40" s="101"/>
      <c r="E40" s="101">
        <v>2000.0</v>
      </c>
      <c r="F40" s="101"/>
      <c r="G40" s="101"/>
      <c r="H40" s="101"/>
      <c r="I40" s="101">
        <v>4000.0</v>
      </c>
      <c r="J40" s="101"/>
      <c r="K40" s="100"/>
    </row>
    <row r="41" ht="15.75" customHeight="1">
      <c r="B41" s="102" t="s">
        <v>83</v>
      </c>
      <c r="C41" s="101"/>
      <c r="D41" s="101"/>
      <c r="E41" s="101"/>
      <c r="F41" s="101"/>
      <c r="G41" s="101"/>
      <c r="H41" s="101"/>
      <c r="I41" s="101"/>
      <c r="J41" s="101"/>
      <c r="K41" s="100"/>
    </row>
    <row r="42" ht="15.75" customHeight="1">
      <c r="B42" s="102" t="s">
        <v>84</v>
      </c>
      <c r="C42" s="101"/>
      <c r="D42" s="101"/>
      <c r="E42" s="101"/>
      <c r="F42" s="101"/>
      <c r="G42" s="101">
        <v>2000.0</v>
      </c>
      <c r="H42" s="101"/>
      <c r="I42" s="101"/>
      <c r="J42" s="101"/>
      <c r="K42" s="100"/>
    </row>
    <row r="43" ht="15.75" customHeight="1">
      <c r="B43" s="102" t="s">
        <v>35</v>
      </c>
      <c r="C43" s="101"/>
      <c r="D43" s="101"/>
      <c r="E43" s="101"/>
      <c r="F43" s="101"/>
      <c r="G43" s="101"/>
      <c r="H43" s="101"/>
      <c r="I43" s="101"/>
      <c r="J43" s="101"/>
      <c r="K43" s="100"/>
    </row>
    <row r="44" ht="15.75" customHeight="1">
      <c r="B44" s="102" t="s">
        <v>85</v>
      </c>
      <c r="C44" s="101"/>
      <c r="D44" s="101"/>
      <c r="E44" s="101"/>
      <c r="F44" s="101"/>
      <c r="G44" s="101"/>
      <c r="H44" s="101"/>
      <c r="I44" s="101"/>
      <c r="J44" s="101"/>
      <c r="K44" s="100"/>
    </row>
    <row r="45" ht="15.75" customHeight="1">
      <c r="B45" s="102" t="s">
        <v>37</v>
      </c>
      <c r="C45" s="101"/>
      <c r="D45" s="101"/>
      <c r="E45" s="101">
        <v>613.0</v>
      </c>
      <c r="F45" s="101"/>
      <c r="G45" s="101"/>
      <c r="H45" s="101"/>
      <c r="I45" s="101"/>
      <c r="J45" s="101">
        <v>613.0</v>
      </c>
      <c r="K45" s="100"/>
    </row>
    <row r="46" ht="15.75" customHeight="1">
      <c r="B46" s="102" t="s">
        <v>38</v>
      </c>
      <c r="C46" s="101"/>
      <c r="D46" s="101"/>
      <c r="E46" s="101"/>
      <c r="F46" s="101">
        <v>44.2</v>
      </c>
      <c r="G46" s="101"/>
      <c r="H46" s="101"/>
      <c r="I46" s="101"/>
      <c r="J46" s="101">
        <v>44.2</v>
      </c>
      <c r="K46" s="100"/>
    </row>
    <row r="47" ht="15.75" customHeight="1">
      <c r="B47" s="102" t="s">
        <v>86</v>
      </c>
      <c r="C47" s="101"/>
      <c r="D47" s="101"/>
      <c r="E47" s="101"/>
      <c r="F47" s="101"/>
      <c r="G47" s="101"/>
      <c r="H47" s="101"/>
      <c r="I47" s="101"/>
      <c r="J47" s="101"/>
      <c r="K47" s="100"/>
    </row>
    <row r="48" ht="15.75" customHeight="1">
      <c r="B48" s="102" t="s">
        <v>87</v>
      </c>
      <c r="C48" s="101"/>
      <c r="D48" s="101"/>
      <c r="E48" s="101"/>
      <c r="F48" s="101"/>
      <c r="G48" s="101"/>
      <c r="H48" s="101"/>
      <c r="I48" s="101"/>
      <c r="J48" s="101"/>
      <c r="K48" s="100"/>
    </row>
    <row r="49" ht="15.75" customHeight="1">
      <c r="B49" s="102" t="s">
        <v>88</v>
      </c>
      <c r="C49" s="105"/>
      <c r="D49" s="105"/>
      <c r="E49" s="105"/>
      <c r="F49" s="105"/>
      <c r="G49" s="105"/>
      <c r="H49" s="105"/>
      <c r="I49" s="105"/>
      <c r="J49" s="105"/>
      <c r="K49" s="100"/>
    </row>
    <row r="50" ht="15.75" customHeight="1">
      <c r="B50" s="102" t="s">
        <v>89</v>
      </c>
      <c r="C50" s="109"/>
      <c r="D50" s="109"/>
      <c r="E50" s="109"/>
      <c r="F50" s="109"/>
      <c r="G50" s="109"/>
      <c r="H50" s="109"/>
      <c r="I50" s="109"/>
      <c r="J50" s="109"/>
      <c r="K50" s="100"/>
    </row>
    <row r="51" ht="15.75" customHeight="1">
      <c r="B51" s="102" t="s">
        <v>90</v>
      </c>
      <c r="C51" s="109"/>
      <c r="D51" s="109"/>
      <c r="E51" s="109"/>
      <c r="F51" s="109"/>
      <c r="G51" s="109"/>
      <c r="H51" s="109"/>
      <c r="I51" s="109"/>
      <c r="J51" s="109"/>
      <c r="K51" s="100"/>
    </row>
    <row r="52" ht="15.75" customHeight="1">
      <c r="B52" s="102" t="s">
        <v>91</v>
      </c>
      <c r="C52" s="109"/>
      <c r="D52" s="109"/>
      <c r="E52" s="109"/>
      <c r="F52" s="109"/>
      <c r="G52" s="109"/>
      <c r="H52" s="109"/>
      <c r="I52" s="109"/>
      <c r="J52" s="109"/>
      <c r="K52" s="100"/>
    </row>
    <row r="53" ht="15.75" customHeight="1">
      <c r="B53" s="102" t="s">
        <v>93</v>
      </c>
      <c r="C53" s="105"/>
      <c r="D53" s="105"/>
      <c r="E53" s="105">
        <v>100.0</v>
      </c>
      <c r="F53" s="105"/>
      <c r="G53" s="105"/>
      <c r="H53" s="105"/>
      <c r="I53" s="105"/>
      <c r="J53" s="105">
        <v>100.0</v>
      </c>
      <c r="K53" s="100"/>
    </row>
    <row r="54" ht="15.75" customHeight="1">
      <c r="B54" s="102" t="s">
        <v>94</v>
      </c>
      <c r="C54" s="109"/>
      <c r="D54" s="109"/>
      <c r="E54" s="109"/>
      <c r="F54" s="109"/>
      <c r="G54" s="109"/>
      <c r="H54" s="109"/>
      <c r="I54" s="109"/>
      <c r="J54" s="109"/>
      <c r="K54" s="100"/>
    </row>
    <row r="55" ht="15.75" customHeight="1">
      <c r="B55" s="102" t="s">
        <v>95</v>
      </c>
      <c r="C55" s="109"/>
      <c r="D55" s="109"/>
      <c r="E55" s="109"/>
      <c r="F55" s="109"/>
      <c r="G55" s="109"/>
      <c r="H55" s="109"/>
      <c r="I55" s="109"/>
      <c r="J55" s="109"/>
      <c r="K55" s="100"/>
    </row>
    <row r="56" ht="15.75" customHeight="1">
      <c r="B56" s="102" t="s">
        <v>96</v>
      </c>
      <c r="C56" s="109"/>
      <c r="D56" s="109"/>
      <c r="E56" s="109"/>
      <c r="F56" s="109"/>
      <c r="G56" s="109"/>
      <c r="H56" s="109"/>
      <c r="I56" s="109"/>
      <c r="J56" s="109"/>
      <c r="K56" s="100"/>
    </row>
    <row r="57" ht="15.75" customHeight="1">
      <c r="B57" s="102" t="s">
        <v>54</v>
      </c>
      <c r="C57" s="105">
        <f t="shared" ref="C57:J57" si="8">SUM(C33:C56)</f>
        <v>2074.75</v>
      </c>
      <c r="D57" s="105">
        <f t="shared" si="8"/>
        <v>5543.755</v>
      </c>
      <c r="E57" s="105">
        <f t="shared" si="8"/>
        <v>7105.31</v>
      </c>
      <c r="F57" s="105">
        <f t="shared" si="8"/>
        <v>4532.765</v>
      </c>
      <c r="G57" s="105">
        <f t="shared" si="8"/>
        <v>3500</v>
      </c>
      <c r="H57" s="105">
        <f t="shared" si="8"/>
        <v>4271.8775</v>
      </c>
      <c r="I57" s="105">
        <f t="shared" si="8"/>
        <v>4000</v>
      </c>
      <c r="J57" s="105">
        <f t="shared" si="8"/>
        <v>9421.3875</v>
      </c>
      <c r="K57" s="100"/>
    </row>
    <row r="58" ht="15.75" customHeight="1">
      <c r="B58" s="102"/>
      <c r="C58" s="106"/>
      <c r="D58" s="106"/>
      <c r="E58" s="106"/>
      <c r="F58" s="106"/>
      <c r="G58" s="106"/>
      <c r="H58" s="106"/>
      <c r="I58" s="106"/>
      <c r="J58" s="106"/>
      <c r="K58" s="100"/>
    </row>
    <row r="59" ht="15.75" customHeight="1">
      <c r="B59" s="83" t="s">
        <v>97</v>
      </c>
      <c r="C59" s="110">
        <f t="shared" ref="C59:J59" si="9">C29-C57</f>
        <v>6291.12</v>
      </c>
      <c r="D59" s="110">
        <f t="shared" si="9"/>
        <v>6957.365</v>
      </c>
      <c r="E59" s="110">
        <f t="shared" si="9"/>
        <v>8294.9925</v>
      </c>
      <c r="F59" s="110">
        <f t="shared" si="9"/>
        <v>3762.2275</v>
      </c>
      <c r="G59" s="110">
        <f t="shared" si="9"/>
        <v>6012.2275</v>
      </c>
      <c r="H59" s="110">
        <f t="shared" si="9"/>
        <v>1740.35</v>
      </c>
      <c r="I59" s="110">
        <f t="shared" si="9"/>
        <v>327.85</v>
      </c>
      <c r="J59" s="110">
        <f t="shared" si="9"/>
        <v>4281.4625</v>
      </c>
      <c r="K59" s="100"/>
    </row>
    <row r="60" ht="15.75" customHeight="1">
      <c r="B60" s="83" t="s">
        <v>98</v>
      </c>
      <c r="C60" s="106"/>
      <c r="D60" s="106"/>
      <c r="E60" s="106"/>
      <c r="F60" s="106"/>
      <c r="G60" s="106"/>
      <c r="H60" s="106"/>
      <c r="I60" s="106"/>
      <c r="J60" s="106"/>
      <c r="K60" s="100"/>
    </row>
    <row r="61" ht="15.75" customHeight="1">
      <c r="B61" s="83" t="s">
        <v>92</v>
      </c>
      <c r="C61" s="110">
        <f t="shared" ref="C61:J61" si="10">C59+C60</f>
        <v>6291.12</v>
      </c>
      <c r="D61" s="110">
        <f t="shared" si="10"/>
        <v>6957.365</v>
      </c>
      <c r="E61" s="110">
        <f t="shared" si="10"/>
        <v>8294.9925</v>
      </c>
      <c r="F61" s="110">
        <f t="shared" si="10"/>
        <v>3762.2275</v>
      </c>
      <c r="G61" s="110">
        <f t="shared" si="10"/>
        <v>6012.2275</v>
      </c>
      <c r="H61" s="110">
        <f t="shared" si="10"/>
        <v>1740.35</v>
      </c>
      <c r="I61" s="110">
        <f t="shared" si="10"/>
        <v>327.85</v>
      </c>
      <c r="J61" s="110">
        <f t="shared" si="10"/>
        <v>4281.4625</v>
      </c>
      <c r="K61" s="100"/>
    </row>
    <row r="62" ht="15.75" customHeight="1">
      <c r="C62" s="100"/>
      <c r="D62" s="100"/>
      <c r="E62" s="100"/>
      <c r="F62" s="100"/>
      <c r="G62" s="100"/>
      <c r="H62" s="100"/>
      <c r="I62" s="100"/>
      <c r="J62" s="100"/>
      <c r="K62" s="100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8:J8 C29:J29 C59:J59 C61:J61">
    <cfRule type="cellIs" dxfId="0" priority="1" operator="greaterThan">
      <formula>1000</formula>
    </cfRule>
  </conditionalFormatting>
  <conditionalFormatting sqref="F15">
    <cfRule type="notContainsBlanks" dxfId="1" priority="2">
      <formula>LEN(TRIM(F15))&gt;0</formula>
    </cfRule>
  </conditionalFormatting>
  <conditionalFormatting sqref="C59:J59 C61:J61 C29:J29 C8:J8">
    <cfRule type="cellIs" dxfId="2" priority="3" operator="lessThan">
      <formula>0</formula>
    </cfRule>
  </conditionalFormatting>
  <conditionalFormatting sqref="C59:J59 C61:J61 C29:J29 C8:J8">
    <cfRule type="cellIs" dxfId="3" priority="4" operator="between">
      <formula>0</formula>
      <formula>1000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/>
    <row r="2" ht="15.75" customHeight="1">
      <c r="C2" s="83" t="s">
        <v>49</v>
      </c>
      <c r="D2" s="83" t="s">
        <v>50</v>
      </c>
      <c r="E2" s="83" t="s">
        <v>51</v>
      </c>
      <c r="F2" s="83" t="s">
        <v>52</v>
      </c>
    </row>
    <row r="3" ht="15.75" customHeight="1">
      <c r="B3" s="83" t="s">
        <v>53</v>
      </c>
      <c r="C3" s="83">
        <v>41000.0</v>
      </c>
      <c r="D3" s="91">
        <f t="shared" ref="D3:D7" si="1">C3/26</f>
        <v>1576.923077</v>
      </c>
      <c r="E3" s="93">
        <f>'Cash Forecast'!AL23</f>
        <v>1199.03</v>
      </c>
      <c r="F3" s="91">
        <f>D3-E3</f>
        <v>377.8930769</v>
      </c>
    </row>
    <row r="4" ht="15.75" customHeight="1">
      <c r="B4" s="83" t="s">
        <v>55</v>
      </c>
      <c r="C4" s="83">
        <v>40000.0</v>
      </c>
      <c r="D4" s="91">
        <f t="shared" si="1"/>
        <v>1538.461538</v>
      </c>
      <c r="E4" s="93">
        <f>'Cash Forecast'!AL24</f>
        <v>1163.39</v>
      </c>
    </row>
    <row r="5" ht="15.75" customHeight="1">
      <c r="B5" s="83" t="s">
        <v>56</v>
      </c>
      <c r="C5">
        <f>2500*26</f>
        <v>65000</v>
      </c>
      <c r="D5" s="91">
        <f t="shared" si="1"/>
        <v>2500</v>
      </c>
    </row>
    <row r="6" ht="15.75" customHeight="1">
      <c r="B6" s="83" t="s">
        <v>57</v>
      </c>
      <c r="C6">
        <f>C5</f>
        <v>65000</v>
      </c>
      <c r="D6" s="91">
        <f t="shared" si="1"/>
        <v>2500</v>
      </c>
    </row>
    <row r="7" ht="15.75" customHeight="1">
      <c r="B7" s="83" t="s">
        <v>58</v>
      </c>
      <c r="C7" s="83">
        <v>32000.0</v>
      </c>
      <c r="D7" s="91">
        <f t="shared" si="1"/>
        <v>1230.769231</v>
      </c>
    </row>
    <row r="8" ht="15.75" customHeight="1">
      <c r="D8" s="91"/>
    </row>
    <row r="9" ht="15.75" customHeight="1">
      <c r="D9" s="91"/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>
      <c r="E6">
        <f>15000/20000</f>
        <v>0.75</v>
      </c>
    </row>
    <row r="7" ht="15.75" customHeight="1">
      <c r="D7" s="83" t="s">
        <v>76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32.29"/>
    <col customWidth="1" min="3" max="3" width="18.43"/>
    <col customWidth="1" hidden="1" min="4" max="32" width="8.0"/>
    <col customWidth="1" hidden="1" min="33" max="39" width="7.71"/>
    <col customWidth="1" hidden="1" min="40" max="40" width="9.29"/>
    <col customWidth="1" hidden="1" min="41" max="41" width="0.43"/>
    <col customWidth="1" hidden="1" min="42" max="62" width="7.71"/>
    <col customWidth="1" min="63" max="92" width="7.71"/>
  </cols>
  <sheetData>
    <row r="1" ht="15.75" customHeight="1">
      <c r="A1" s="6"/>
      <c r="B1" s="6"/>
      <c r="C1" s="12"/>
      <c r="D1" s="111"/>
      <c r="E1" s="111"/>
      <c r="F1" s="111"/>
      <c r="G1" s="6"/>
      <c r="H1" s="112"/>
      <c r="I1" s="112"/>
      <c r="J1" s="112"/>
      <c r="K1" s="112"/>
      <c r="L1" s="112"/>
      <c r="M1" s="6"/>
      <c r="N1" s="6"/>
      <c r="O1" s="6"/>
      <c r="P1" s="6"/>
      <c r="Q1" s="6"/>
      <c r="R1" s="6"/>
      <c r="S1" s="6"/>
      <c r="T1" s="111"/>
      <c r="U1" s="113"/>
      <c r="V1" s="112"/>
      <c r="W1" s="112"/>
      <c r="X1" s="112"/>
      <c r="Y1" s="112"/>
      <c r="Z1" s="112"/>
      <c r="AA1" s="6"/>
      <c r="AB1" s="114"/>
      <c r="AC1" s="6"/>
      <c r="AD1" s="6"/>
      <c r="AE1" s="6"/>
      <c r="AF1" s="6"/>
      <c r="AG1" s="6"/>
      <c r="AH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112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</row>
    <row r="2" ht="15.75" customHeight="1">
      <c r="A2" s="6"/>
      <c r="B2" s="11" t="s">
        <v>99</v>
      </c>
      <c r="C2" s="12"/>
      <c r="D2" s="111"/>
      <c r="E2" s="111"/>
      <c r="F2" s="111"/>
      <c r="G2" s="6"/>
      <c r="H2" s="112"/>
      <c r="I2" s="112"/>
      <c r="J2" s="112"/>
      <c r="K2" s="112"/>
      <c r="L2" s="112"/>
      <c r="M2" s="6"/>
      <c r="N2" s="6"/>
      <c r="O2" s="6"/>
      <c r="P2" s="6"/>
      <c r="Q2" s="6"/>
      <c r="R2" s="6"/>
      <c r="S2" s="6"/>
      <c r="T2" s="111"/>
      <c r="U2" s="113"/>
      <c r="V2" s="112"/>
      <c r="W2" s="112"/>
      <c r="X2" s="112"/>
      <c r="Y2" s="112"/>
      <c r="Z2" s="112"/>
      <c r="AA2" s="6"/>
      <c r="AB2" s="114"/>
      <c r="AC2" s="6"/>
      <c r="AD2" s="6"/>
      <c r="AE2" s="6"/>
      <c r="AF2" s="6"/>
      <c r="AG2" s="6"/>
      <c r="AH2" s="6"/>
      <c r="AI2" s="115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112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</row>
    <row r="3" ht="15.75" customHeight="1">
      <c r="A3" s="6"/>
      <c r="B3" s="6" t="s">
        <v>100</v>
      </c>
      <c r="C3" s="12"/>
      <c r="D3" s="111">
        <v>1.0</v>
      </c>
      <c r="E3" s="111">
        <v>2.0</v>
      </c>
      <c r="F3" s="111">
        <v>3.0</v>
      </c>
      <c r="G3" s="6">
        <v>4.0</v>
      </c>
      <c r="H3" s="112">
        <v>1.0</v>
      </c>
      <c r="I3" s="112">
        <f t="shared" ref="I3:L3" si="1">H3+1</f>
        <v>2</v>
      </c>
      <c r="J3" s="112">
        <f t="shared" si="1"/>
        <v>3</v>
      </c>
      <c r="K3" s="112">
        <f t="shared" si="1"/>
        <v>4</v>
      </c>
      <c r="L3" s="112">
        <f t="shared" si="1"/>
        <v>5</v>
      </c>
      <c r="M3" s="6">
        <v>1.0</v>
      </c>
      <c r="N3" s="6">
        <f t="shared" ref="N3:O3" si="2">M3+1</f>
        <v>2</v>
      </c>
      <c r="O3" s="6">
        <f t="shared" si="2"/>
        <v>3</v>
      </c>
      <c r="P3" s="6">
        <v>1.0</v>
      </c>
      <c r="Q3" s="6">
        <v>1.0</v>
      </c>
      <c r="R3" s="6">
        <f t="shared" ref="R3:S3" si="3">Q3+1</f>
        <v>2</v>
      </c>
      <c r="S3" s="6">
        <f t="shared" si="3"/>
        <v>3</v>
      </c>
      <c r="T3" s="111">
        <v>1.0</v>
      </c>
      <c r="U3" s="113">
        <v>1.0</v>
      </c>
      <c r="V3" s="112">
        <v>1.0</v>
      </c>
      <c r="W3" s="112">
        <f t="shared" ref="W3:X3" si="4">V3+1</f>
        <v>2</v>
      </c>
      <c r="X3" s="112">
        <f t="shared" si="4"/>
        <v>3</v>
      </c>
      <c r="Y3" s="112">
        <v>1.0</v>
      </c>
      <c r="Z3" s="112">
        <f t="shared" ref="Z3:AB3" si="5">Y3+1</f>
        <v>2</v>
      </c>
      <c r="AA3" s="6">
        <f t="shared" si="5"/>
        <v>3</v>
      </c>
      <c r="AB3" s="114">
        <f t="shared" si="5"/>
        <v>4</v>
      </c>
      <c r="AC3" s="6">
        <v>1.0</v>
      </c>
      <c r="AD3" s="6">
        <v>1.0</v>
      </c>
      <c r="AE3" s="6">
        <f t="shared" ref="AE3:AG3" si="6">AD3+1</f>
        <v>2</v>
      </c>
      <c r="AF3" s="6">
        <f t="shared" si="6"/>
        <v>3</v>
      </c>
      <c r="AG3" s="6">
        <f t="shared" si="6"/>
        <v>4</v>
      </c>
      <c r="AH3" s="6">
        <v>1.0</v>
      </c>
      <c r="AI3" s="6">
        <f>AH3+1</f>
        <v>2</v>
      </c>
      <c r="AJ3" s="6">
        <v>1.0</v>
      </c>
      <c r="AK3" s="6">
        <v>1.0</v>
      </c>
      <c r="AL3" s="6">
        <f>AK3+1</f>
        <v>2</v>
      </c>
      <c r="AM3" s="6">
        <v>1.0</v>
      </c>
      <c r="AN3" s="6">
        <f t="shared" ref="AN3:AO3" si="7">AM3+1</f>
        <v>2</v>
      </c>
      <c r="AO3" s="6">
        <f t="shared" si="7"/>
        <v>3</v>
      </c>
      <c r="AP3" s="6">
        <v>1.0</v>
      </c>
      <c r="AQ3" s="6">
        <v>1.0</v>
      </c>
      <c r="AR3" s="6">
        <f t="shared" ref="AR3:AS3" si="8">AQ3+1</f>
        <v>2</v>
      </c>
      <c r="AS3" s="6">
        <f t="shared" si="8"/>
        <v>3</v>
      </c>
      <c r="AT3" s="6">
        <v>1.0</v>
      </c>
      <c r="AU3" s="6">
        <v>1.0</v>
      </c>
      <c r="AV3" s="6">
        <v>1.0</v>
      </c>
      <c r="AW3" s="6">
        <f t="shared" ref="AW3:AY3" si="9">AV3+1</f>
        <v>2</v>
      </c>
      <c r="AX3" s="6">
        <f t="shared" si="9"/>
        <v>3</v>
      </c>
      <c r="AY3" s="6">
        <f t="shared" si="9"/>
        <v>4</v>
      </c>
      <c r="AZ3" s="6">
        <v>1.0</v>
      </c>
      <c r="BA3" s="6">
        <f t="shared" ref="BA3:BC3" si="10">AZ3+1</f>
        <v>2</v>
      </c>
      <c r="BB3" s="6">
        <f t="shared" si="10"/>
        <v>3</v>
      </c>
      <c r="BC3" s="6">
        <f t="shared" si="10"/>
        <v>4</v>
      </c>
      <c r="BD3" s="6">
        <v>1.0</v>
      </c>
      <c r="BE3" s="6">
        <f t="shared" ref="BE3:BF3" si="11">BD3+1</f>
        <v>2</v>
      </c>
      <c r="BF3" s="112">
        <f t="shared" si="11"/>
        <v>3</v>
      </c>
      <c r="BG3" s="6">
        <v>1.0</v>
      </c>
      <c r="BH3" s="6">
        <f t="shared" ref="BH3:BJ3" si="12">BG3+1</f>
        <v>2</v>
      </c>
      <c r="BI3" s="6">
        <f t="shared" si="12"/>
        <v>3</v>
      </c>
      <c r="BJ3" s="6">
        <f t="shared" si="12"/>
        <v>4</v>
      </c>
      <c r="BK3" s="6">
        <v>1.0</v>
      </c>
      <c r="BL3" s="6">
        <f t="shared" ref="BL3:BR3" si="13">BK3+1</f>
        <v>2</v>
      </c>
      <c r="BM3" s="6">
        <f t="shared" si="13"/>
        <v>3</v>
      </c>
      <c r="BN3" s="6">
        <f t="shared" si="13"/>
        <v>4</v>
      </c>
      <c r="BO3" s="6">
        <f t="shared" si="13"/>
        <v>5</v>
      </c>
      <c r="BP3" s="6">
        <f t="shared" si="13"/>
        <v>6</v>
      </c>
      <c r="BQ3" s="6">
        <f t="shared" si="13"/>
        <v>7</v>
      </c>
      <c r="BR3" s="6">
        <f t="shared" si="13"/>
        <v>8</v>
      </c>
      <c r="BS3" s="6">
        <v>9.0</v>
      </c>
      <c r="BT3" s="6">
        <v>10.0</v>
      </c>
      <c r="BU3" s="6">
        <v>11.0</v>
      </c>
      <c r="BV3" s="6">
        <v>12.0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</row>
    <row r="4" ht="15.75" customHeight="1">
      <c r="A4" s="6"/>
      <c r="B4" s="28"/>
      <c r="C4" s="29" t="s">
        <v>6</v>
      </c>
      <c r="D4" s="116">
        <v>42198.0</v>
      </c>
      <c r="E4" s="116">
        <f t="shared" ref="E4:S4" si="14">D4+7</f>
        <v>42205</v>
      </c>
      <c r="F4" s="116">
        <f t="shared" si="14"/>
        <v>42212</v>
      </c>
      <c r="G4" s="30">
        <f t="shared" si="14"/>
        <v>42219</v>
      </c>
      <c r="H4" s="117">
        <f t="shared" si="14"/>
        <v>42226</v>
      </c>
      <c r="I4" s="117">
        <f t="shared" si="14"/>
        <v>42233</v>
      </c>
      <c r="J4" s="117">
        <f t="shared" si="14"/>
        <v>42240</v>
      </c>
      <c r="K4" s="117">
        <f t="shared" si="14"/>
        <v>42247</v>
      </c>
      <c r="L4" s="117">
        <f t="shared" si="14"/>
        <v>42254</v>
      </c>
      <c r="M4" s="30">
        <f t="shared" si="14"/>
        <v>42261</v>
      </c>
      <c r="N4" s="30">
        <f t="shared" si="14"/>
        <v>42268</v>
      </c>
      <c r="O4" s="30">
        <f t="shared" si="14"/>
        <v>42275</v>
      </c>
      <c r="P4" s="30">
        <f t="shared" si="14"/>
        <v>42282</v>
      </c>
      <c r="Q4" s="30">
        <f t="shared" si="14"/>
        <v>42289</v>
      </c>
      <c r="R4" s="30">
        <f t="shared" si="14"/>
        <v>42296</v>
      </c>
      <c r="S4" s="30">
        <f t="shared" si="14"/>
        <v>42303</v>
      </c>
      <c r="T4" s="116">
        <v>42387.0</v>
      </c>
      <c r="U4" s="118">
        <f t="shared" ref="U4:BR4" si="15">T4+7</f>
        <v>42394</v>
      </c>
      <c r="V4" s="117">
        <f t="shared" si="15"/>
        <v>42401</v>
      </c>
      <c r="W4" s="117">
        <f t="shared" si="15"/>
        <v>42408</v>
      </c>
      <c r="X4" s="117">
        <f t="shared" si="15"/>
        <v>42415</v>
      </c>
      <c r="Y4" s="117">
        <f t="shared" si="15"/>
        <v>42422</v>
      </c>
      <c r="Z4" s="117">
        <f t="shared" si="15"/>
        <v>42429</v>
      </c>
      <c r="AA4" s="30">
        <f t="shared" si="15"/>
        <v>42436</v>
      </c>
      <c r="AB4" s="119">
        <f t="shared" si="15"/>
        <v>42443</v>
      </c>
      <c r="AC4" s="30">
        <f t="shared" si="15"/>
        <v>42450</v>
      </c>
      <c r="AD4" s="30">
        <f t="shared" si="15"/>
        <v>42457</v>
      </c>
      <c r="AE4" s="30">
        <f t="shared" si="15"/>
        <v>42464</v>
      </c>
      <c r="AF4" s="30">
        <f t="shared" si="15"/>
        <v>42471</v>
      </c>
      <c r="AG4" s="30">
        <f t="shared" si="15"/>
        <v>42478</v>
      </c>
      <c r="AH4" s="30">
        <f t="shared" si="15"/>
        <v>42485</v>
      </c>
      <c r="AI4" s="30">
        <f t="shared" si="15"/>
        <v>42492</v>
      </c>
      <c r="AJ4" s="30">
        <f t="shared" si="15"/>
        <v>42499</v>
      </c>
      <c r="AK4" s="30">
        <f t="shared" si="15"/>
        <v>42506</v>
      </c>
      <c r="AL4" s="30">
        <f t="shared" si="15"/>
        <v>42513</v>
      </c>
      <c r="AM4" s="30">
        <f t="shared" si="15"/>
        <v>42520</v>
      </c>
      <c r="AN4" s="30">
        <f t="shared" si="15"/>
        <v>42527</v>
      </c>
      <c r="AO4" s="30">
        <f t="shared" si="15"/>
        <v>42534</v>
      </c>
      <c r="AP4" s="30">
        <f t="shared" si="15"/>
        <v>42541</v>
      </c>
      <c r="AQ4" s="30">
        <f t="shared" si="15"/>
        <v>42548</v>
      </c>
      <c r="AR4" s="30">
        <f t="shared" si="15"/>
        <v>42555</v>
      </c>
      <c r="AS4" s="30">
        <f t="shared" si="15"/>
        <v>42562</v>
      </c>
      <c r="AT4" s="30">
        <f t="shared" si="15"/>
        <v>42569</v>
      </c>
      <c r="AU4" s="30">
        <f t="shared" si="15"/>
        <v>42576</v>
      </c>
      <c r="AV4" s="30">
        <f t="shared" si="15"/>
        <v>42583</v>
      </c>
      <c r="AW4" s="30">
        <f t="shared" si="15"/>
        <v>42590</v>
      </c>
      <c r="AX4" s="30">
        <f t="shared" si="15"/>
        <v>42597</v>
      </c>
      <c r="AY4" s="30">
        <f t="shared" si="15"/>
        <v>42604</v>
      </c>
      <c r="AZ4" s="30">
        <f t="shared" si="15"/>
        <v>42611</v>
      </c>
      <c r="BA4" s="30">
        <f t="shared" si="15"/>
        <v>42618</v>
      </c>
      <c r="BB4" s="30">
        <f t="shared" si="15"/>
        <v>42625</v>
      </c>
      <c r="BC4" s="30">
        <f t="shared" si="15"/>
        <v>42632</v>
      </c>
      <c r="BD4" s="30">
        <f t="shared" si="15"/>
        <v>42639</v>
      </c>
      <c r="BE4" s="30">
        <f t="shared" si="15"/>
        <v>42646</v>
      </c>
      <c r="BF4" s="117">
        <f t="shared" si="15"/>
        <v>42653</v>
      </c>
      <c r="BG4" s="30">
        <f t="shared" si="15"/>
        <v>42660</v>
      </c>
      <c r="BH4" s="30">
        <f t="shared" si="15"/>
        <v>42667</v>
      </c>
      <c r="BI4" s="30">
        <f t="shared" si="15"/>
        <v>42674</v>
      </c>
      <c r="BJ4" s="30">
        <f t="shared" si="15"/>
        <v>42681</v>
      </c>
      <c r="BK4" s="30">
        <f t="shared" si="15"/>
        <v>42688</v>
      </c>
      <c r="BL4" s="30">
        <f t="shared" si="15"/>
        <v>42695</v>
      </c>
      <c r="BM4" s="30">
        <f t="shared" si="15"/>
        <v>42702</v>
      </c>
      <c r="BN4" s="30">
        <f t="shared" si="15"/>
        <v>42709</v>
      </c>
      <c r="BO4" s="30">
        <f t="shared" si="15"/>
        <v>42716</v>
      </c>
      <c r="BP4" s="30">
        <f t="shared" si="15"/>
        <v>42723</v>
      </c>
      <c r="BQ4" s="30">
        <f t="shared" si="15"/>
        <v>42730</v>
      </c>
      <c r="BR4" s="30">
        <f t="shared" si="15"/>
        <v>42737</v>
      </c>
      <c r="BS4" s="30">
        <v>42378.0</v>
      </c>
      <c r="BT4" s="30">
        <v>42385.0</v>
      </c>
      <c r="BU4" s="30">
        <v>42392.0</v>
      </c>
      <c r="BV4" s="30">
        <v>42399.0</v>
      </c>
      <c r="BW4" s="30">
        <v>42406.0</v>
      </c>
      <c r="BX4" s="30">
        <v>42413.0</v>
      </c>
      <c r="BY4" s="30">
        <v>42420.0</v>
      </c>
      <c r="BZ4" s="30">
        <v>42427.0</v>
      </c>
      <c r="CA4" s="30">
        <v>42434.0</v>
      </c>
      <c r="CB4" s="30">
        <v>42441.0</v>
      </c>
      <c r="CC4" s="30">
        <v>42448.0</v>
      </c>
      <c r="CD4" s="30">
        <v>42455.0</v>
      </c>
      <c r="CE4" s="30"/>
      <c r="CF4" s="6" t="s">
        <v>101</v>
      </c>
      <c r="CG4" s="30"/>
      <c r="CH4" s="6" t="s">
        <v>102</v>
      </c>
      <c r="CI4" s="30"/>
      <c r="CJ4" s="6" t="s">
        <v>103</v>
      </c>
      <c r="CK4" s="30"/>
      <c r="CL4" s="30"/>
      <c r="CM4" s="30"/>
      <c r="CN4" s="30"/>
    </row>
    <row r="5" ht="15.75" customHeight="1">
      <c r="A5" s="6"/>
      <c r="B5" s="28"/>
      <c r="C5" s="29" t="s">
        <v>8</v>
      </c>
      <c r="D5" s="116">
        <f t="shared" ref="D5:BR5" si="16">D4+6</f>
        <v>42204</v>
      </c>
      <c r="E5" s="116">
        <f t="shared" si="16"/>
        <v>42211</v>
      </c>
      <c r="F5" s="116">
        <f t="shared" si="16"/>
        <v>42218</v>
      </c>
      <c r="G5" s="30">
        <f t="shared" si="16"/>
        <v>42225</v>
      </c>
      <c r="H5" s="117">
        <f t="shared" si="16"/>
        <v>42232</v>
      </c>
      <c r="I5" s="117">
        <f t="shared" si="16"/>
        <v>42239</v>
      </c>
      <c r="J5" s="117">
        <f t="shared" si="16"/>
        <v>42246</v>
      </c>
      <c r="K5" s="117">
        <f t="shared" si="16"/>
        <v>42253</v>
      </c>
      <c r="L5" s="117">
        <f t="shared" si="16"/>
        <v>42260</v>
      </c>
      <c r="M5" s="30">
        <f t="shared" si="16"/>
        <v>42267</v>
      </c>
      <c r="N5" s="30">
        <f t="shared" si="16"/>
        <v>42274</v>
      </c>
      <c r="O5" s="30">
        <f t="shared" si="16"/>
        <v>42281</v>
      </c>
      <c r="P5" s="30">
        <f t="shared" si="16"/>
        <v>42288</v>
      </c>
      <c r="Q5" s="30">
        <f t="shared" si="16"/>
        <v>42295</v>
      </c>
      <c r="R5" s="30">
        <f t="shared" si="16"/>
        <v>42302</v>
      </c>
      <c r="S5" s="30">
        <f t="shared" si="16"/>
        <v>42309</v>
      </c>
      <c r="T5" s="116">
        <f t="shared" si="16"/>
        <v>42393</v>
      </c>
      <c r="U5" s="118">
        <f t="shared" si="16"/>
        <v>42400</v>
      </c>
      <c r="V5" s="117">
        <f t="shared" si="16"/>
        <v>42407</v>
      </c>
      <c r="W5" s="117">
        <f t="shared" si="16"/>
        <v>42414</v>
      </c>
      <c r="X5" s="117">
        <f t="shared" si="16"/>
        <v>42421</v>
      </c>
      <c r="Y5" s="117">
        <f t="shared" si="16"/>
        <v>42428</v>
      </c>
      <c r="Z5" s="117">
        <f t="shared" si="16"/>
        <v>42435</v>
      </c>
      <c r="AA5" s="30">
        <f t="shared" si="16"/>
        <v>42442</v>
      </c>
      <c r="AB5" s="119">
        <f t="shared" si="16"/>
        <v>42449</v>
      </c>
      <c r="AC5" s="30">
        <f t="shared" si="16"/>
        <v>42456</v>
      </c>
      <c r="AD5" s="30">
        <f t="shared" si="16"/>
        <v>42463</v>
      </c>
      <c r="AE5" s="30">
        <f t="shared" si="16"/>
        <v>42470</v>
      </c>
      <c r="AF5" s="30">
        <f t="shared" si="16"/>
        <v>42477</v>
      </c>
      <c r="AG5" s="30">
        <f t="shared" si="16"/>
        <v>42484</v>
      </c>
      <c r="AH5" s="30">
        <f t="shared" si="16"/>
        <v>42491</v>
      </c>
      <c r="AI5" s="30">
        <f t="shared" si="16"/>
        <v>42498</v>
      </c>
      <c r="AJ5" s="30">
        <f t="shared" si="16"/>
        <v>42505</v>
      </c>
      <c r="AK5" s="30">
        <f t="shared" si="16"/>
        <v>42512</v>
      </c>
      <c r="AL5" s="30">
        <f t="shared" si="16"/>
        <v>42519</v>
      </c>
      <c r="AM5" s="30">
        <f t="shared" si="16"/>
        <v>42526</v>
      </c>
      <c r="AN5" s="30">
        <f t="shared" si="16"/>
        <v>42533</v>
      </c>
      <c r="AO5" s="30">
        <f t="shared" si="16"/>
        <v>42540</v>
      </c>
      <c r="AP5" s="30">
        <f t="shared" si="16"/>
        <v>42547</v>
      </c>
      <c r="AQ5" s="30">
        <f t="shared" si="16"/>
        <v>42554</v>
      </c>
      <c r="AR5" s="30">
        <f t="shared" si="16"/>
        <v>42561</v>
      </c>
      <c r="AS5" s="30">
        <f t="shared" si="16"/>
        <v>42568</v>
      </c>
      <c r="AT5" s="30">
        <f t="shared" si="16"/>
        <v>42575</v>
      </c>
      <c r="AU5" s="30">
        <f t="shared" si="16"/>
        <v>42582</v>
      </c>
      <c r="AV5" s="30">
        <f t="shared" si="16"/>
        <v>42589</v>
      </c>
      <c r="AW5" s="30">
        <f t="shared" si="16"/>
        <v>42596</v>
      </c>
      <c r="AX5" s="30">
        <f t="shared" si="16"/>
        <v>42603</v>
      </c>
      <c r="AY5" s="30">
        <f t="shared" si="16"/>
        <v>42610</v>
      </c>
      <c r="AZ5" s="30">
        <f t="shared" si="16"/>
        <v>42617</v>
      </c>
      <c r="BA5" s="30">
        <f t="shared" si="16"/>
        <v>42624</v>
      </c>
      <c r="BB5" s="30">
        <f t="shared" si="16"/>
        <v>42631</v>
      </c>
      <c r="BC5" s="30">
        <f t="shared" si="16"/>
        <v>42638</v>
      </c>
      <c r="BD5" s="30">
        <f t="shared" si="16"/>
        <v>42645</v>
      </c>
      <c r="BE5" s="30">
        <f t="shared" si="16"/>
        <v>42652</v>
      </c>
      <c r="BF5" s="117">
        <f t="shared" si="16"/>
        <v>42659</v>
      </c>
      <c r="BG5" s="30">
        <f t="shared" si="16"/>
        <v>42666</v>
      </c>
      <c r="BH5" s="30">
        <f t="shared" si="16"/>
        <v>42673</v>
      </c>
      <c r="BI5" s="30">
        <f t="shared" si="16"/>
        <v>42680</v>
      </c>
      <c r="BJ5" s="30">
        <f t="shared" si="16"/>
        <v>42687</v>
      </c>
      <c r="BK5" s="30">
        <f t="shared" si="16"/>
        <v>42694</v>
      </c>
      <c r="BL5" s="30">
        <f t="shared" si="16"/>
        <v>42701</v>
      </c>
      <c r="BM5" s="30">
        <f t="shared" si="16"/>
        <v>42708</v>
      </c>
      <c r="BN5" s="30">
        <f t="shared" si="16"/>
        <v>42715</v>
      </c>
      <c r="BO5" s="30">
        <f t="shared" si="16"/>
        <v>42722</v>
      </c>
      <c r="BP5" s="30">
        <f t="shared" si="16"/>
        <v>42729</v>
      </c>
      <c r="BQ5" s="30">
        <f t="shared" si="16"/>
        <v>42736</v>
      </c>
      <c r="BR5" s="30">
        <f t="shared" si="16"/>
        <v>42743</v>
      </c>
      <c r="BS5" s="30">
        <v>42384.0</v>
      </c>
      <c r="BT5" s="30">
        <v>42391.0</v>
      </c>
      <c r="BU5" s="30">
        <v>42398.0</v>
      </c>
      <c r="BV5" s="30">
        <v>42405.0</v>
      </c>
      <c r="BW5" s="30">
        <v>42412.0</v>
      </c>
      <c r="BX5" s="30">
        <v>42419.0</v>
      </c>
      <c r="BY5" s="30">
        <v>42426.0</v>
      </c>
      <c r="BZ5" s="30">
        <v>42433.0</v>
      </c>
      <c r="CA5" s="30">
        <v>42440.0</v>
      </c>
      <c r="CB5" s="30">
        <v>42447.0</v>
      </c>
      <c r="CC5" s="30">
        <v>42454.0</v>
      </c>
      <c r="CD5" s="30">
        <v>42461.0</v>
      </c>
      <c r="CE5" s="30"/>
      <c r="CF5" s="30"/>
      <c r="CG5" s="30"/>
      <c r="CH5" s="30"/>
      <c r="CI5" s="30"/>
      <c r="CJ5" s="30"/>
      <c r="CK5" s="30"/>
      <c r="CL5" s="30"/>
      <c r="CM5" s="30"/>
      <c r="CN5" s="30"/>
    </row>
    <row r="6" ht="15.75" customHeight="1">
      <c r="A6" s="6"/>
      <c r="B6" s="31" t="s">
        <v>9</v>
      </c>
      <c r="C6" s="32"/>
      <c r="D6" s="111"/>
      <c r="E6" s="111"/>
      <c r="F6" s="111"/>
      <c r="G6" s="6"/>
      <c r="H6" s="112"/>
      <c r="I6" s="112"/>
      <c r="J6" s="112"/>
      <c r="K6" s="112"/>
      <c r="L6" s="112"/>
      <c r="M6" s="6"/>
      <c r="N6" s="6"/>
      <c r="O6" s="6"/>
      <c r="P6" s="6"/>
      <c r="Q6" s="6"/>
      <c r="R6" s="6"/>
      <c r="S6" s="6"/>
      <c r="T6" s="111"/>
      <c r="U6" s="113"/>
      <c r="V6" s="112"/>
      <c r="W6" s="112"/>
      <c r="X6" s="112"/>
      <c r="Y6" s="112"/>
      <c r="Z6" s="112"/>
      <c r="AA6" s="6"/>
      <c r="AB6" s="114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112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ht="15.75" customHeight="1">
      <c r="A7" s="6"/>
      <c r="B7" s="6" t="s">
        <v>10</v>
      </c>
      <c r="C7" s="12"/>
      <c r="D7" s="120">
        <v>976.87</v>
      </c>
      <c r="E7" s="120">
        <v>5981.98</v>
      </c>
      <c r="F7" s="120" t="str">
        <f>E95</f>
        <v>#REF!</v>
      </c>
      <c r="G7" s="34">
        <v>1798.71</v>
      </c>
      <c r="H7" s="121">
        <v>8.68</v>
      </c>
      <c r="I7" s="121" t="str">
        <f t="shared" ref="I7:L7" si="17">H95</f>
        <v>#REF!</v>
      </c>
      <c r="J7" s="121" t="str">
        <f t="shared" si="17"/>
        <v>#REF!</v>
      </c>
      <c r="K7" s="121" t="str">
        <f t="shared" si="17"/>
        <v>#REF!</v>
      </c>
      <c r="L7" s="121" t="str">
        <f t="shared" si="17"/>
        <v>#REF!</v>
      </c>
      <c r="M7" s="34">
        <v>65.61</v>
      </c>
      <c r="N7" s="34" t="str">
        <f>M95</f>
        <v>#REF!</v>
      </c>
      <c r="O7" s="34">
        <v>3601.0</v>
      </c>
      <c r="P7" s="34">
        <v>3826.2</v>
      </c>
      <c r="Q7" s="34">
        <v>6561.64</v>
      </c>
      <c r="R7" s="34" t="str">
        <f t="shared" ref="R7:S7" si="18">Q95</f>
        <v>#REF!</v>
      </c>
      <c r="S7" s="34" t="str">
        <f t="shared" si="18"/>
        <v>#REF!</v>
      </c>
      <c r="T7" s="120">
        <v>-89.01</v>
      </c>
      <c r="U7" s="122">
        <f>T95</f>
        <v>-12306.68</v>
      </c>
      <c r="V7" s="121">
        <v>21272.0</v>
      </c>
      <c r="W7" s="121">
        <v>1895.15</v>
      </c>
      <c r="X7" s="121">
        <v>1906.72</v>
      </c>
      <c r="Y7" s="121" t="str">
        <f>X95</f>
        <v>#ERROR!</v>
      </c>
      <c r="Z7" s="121">
        <v>2978.03</v>
      </c>
      <c r="AA7" s="34">
        <v>3310.02</v>
      </c>
      <c r="AB7" s="123" t="str">
        <f>AA95</f>
        <v>#ERROR!</v>
      </c>
      <c r="AC7" s="34">
        <v>848.42</v>
      </c>
      <c r="AD7" s="34">
        <v>304.69</v>
      </c>
      <c r="AE7" s="34" t="str">
        <f>AD95</f>
        <v>#ERROR!</v>
      </c>
      <c r="AF7" s="34">
        <v>602.73</v>
      </c>
      <c r="AG7" s="34" t="str">
        <f>AF95</f>
        <v>#ERROR!</v>
      </c>
      <c r="AH7" s="34">
        <v>39570.91</v>
      </c>
      <c r="AI7" s="34">
        <v>28483.0</v>
      </c>
      <c r="AJ7" s="34">
        <v>27139.13</v>
      </c>
      <c r="AK7" s="34">
        <v>5530.39</v>
      </c>
      <c r="AL7" s="124">
        <f>8625.2+26.98</f>
        <v>8652.18</v>
      </c>
      <c r="AM7" s="34">
        <v>256.0</v>
      </c>
      <c r="AN7" s="34">
        <f>4567.31+229.82</f>
        <v>4797.13</v>
      </c>
      <c r="AO7" s="34" t="str">
        <f t="shared" ref="AO7:AS7" si="19">AN95</f>
        <v>#ERROR!</v>
      </c>
      <c r="AP7" s="34" t="str">
        <f t="shared" si="19"/>
        <v>#ERROR!</v>
      </c>
      <c r="AQ7" s="34" t="str">
        <f t="shared" si="19"/>
        <v>#ERROR!</v>
      </c>
      <c r="AR7" s="34" t="str">
        <f t="shared" si="19"/>
        <v>#ERROR!</v>
      </c>
      <c r="AS7" s="34" t="str">
        <f t="shared" si="19"/>
        <v>#ERROR!</v>
      </c>
      <c r="AT7" s="34">
        <v>911.76</v>
      </c>
      <c r="AU7" s="34" t="str">
        <f>AT95</f>
        <v>#ERROR!</v>
      </c>
      <c r="AV7" s="34">
        <v>4521.61</v>
      </c>
      <c r="AW7" s="34">
        <v>5428.22</v>
      </c>
      <c r="AX7" s="34">
        <v>0.0</v>
      </c>
      <c r="AY7" s="34">
        <v>13696.0</v>
      </c>
      <c r="AZ7" s="34">
        <f>3065+AZ25+AZ26+AZ28+AZ29+AZ30+AZ31</f>
        <v>9499.93</v>
      </c>
      <c r="BA7" s="34" t="str">
        <f t="shared" ref="BA7:BC7" si="20">AZ95</f>
        <v>#ERROR!</v>
      </c>
      <c r="BB7" s="34" t="str">
        <f t="shared" si="20"/>
        <v>#ERROR!</v>
      </c>
      <c r="BC7" s="34" t="str">
        <f t="shared" si="20"/>
        <v>#ERROR!</v>
      </c>
      <c r="BD7" s="34">
        <v>-25000.0</v>
      </c>
      <c r="BE7" s="34" t="str">
        <f t="shared" ref="BE7:BF7" si="21">BD95</f>
        <v>#ERROR!</v>
      </c>
      <c r="BF7" s="121" t="str">
        <f t="shared" si="21"/>
        <v>#ERROR!</v>
      </c>
      <c r="BG7" s="34">
        <f>-100000+10168.14</f>
        <v>-89831.86</v>
      </c>
      <c r="BH7" s="34" t="str">
        <f t="shared" ref="BH7:BJ7" si="22">BG95</f>
        <v>#ERROR!</v>
      </c>
      <c r="BI7" s="34" t="str">
        <f t="shared" si="22"/>
        <v>#ERROR!</v>
      </c>
      <c r="BJ7" s="34" t="str">
        <f t="shared" si="22"/>
        <v>#ERROR!</v>
      </c>
      <c r="BK7" s="125">
        <v>39824.36</v>
      </c>
      <c r="BL7" s="34" t="str">
        <f t="shared" ref="BL7:BV7" si="23">BK95</f>
        <v>#ERROR!</v>
      </c>
      <c r="BM7" s="34" t="str">
        <f t="shared" si="23"/>
        <v>#ERROR!</v>
      </c>
      <c r="BN7" s="34" t="str">
        <f t="shared" si="23"/>
        <v>#ERROR!</v>
      </c>
      <c r="BO7" s="34" t="str">
        <f t="shared" si="23"/>
        <v>#ERROR!</v>
      </c>
      <c r="BP7" s="34" t="str">
        <f t="shared" si="23"/>
        <v>#ERROR!</v>
      </c>
      <c r="BQ7" s="34" t="str">
        <f t="shared" si="23"/>
        <v>#ERROR!</v>
      </c>
      <c r="BR7" s="34" t="str">
        <f t="shared" si="23"/>
        <v>#ERROR!</v>
      </c>
      <c r="BS7" s="34" t="str">
        <f t="shared" si="23"/>
        <v>#ERROR!</v>
      </c>
      <c r="BT7" s="34" t="str">
        <f t="shared" si="23"/>
        <v>#ERROR!</v>
      </c>
      <c r="BU7" s="34" t="str">
        <f t="shared" si="23"/>
        <v>#ERROR!</v>
      </c>
      <c r="BV7" s="34" t="str">
        <f t="shared" si="23"/>
        <v>#ERROR!</v>
      </c>
      <c r="BW7" s="125">
        <v>39825.36</v>
      </c>
      <c r="BX7" s="34">
        <f t="shared" ref="BX7:CD7" si="24">BW95</f>
        <v>24825.36</v>
      </c>
      <c r="BY7" s="34">
        <f t="shared" si="24"/>
        <v>10367.12</v>
      </c>
      <c r="BZ7" s="34">
        <f t="shared" si="24"/>
        <v>4722.63</v>
      </c>
      <c r="CA7" s="34">
        <f t="shared" si="24"/>
        <v>-10595.36</v>
      </c>
      <c r="CB7" s="34">
        <f t="shared" si="24"/>
        <v>-10720.07</v>
      </c>
      <c r="CC7" s="34">
        <f t="shared" si="24"/>
        <v>-125181.31</v>
      </c>
      <c r="CD7" s="34">
        <f t="shared" si="24"/>
        <v>-130599.31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</row>
    <row r="8" ht="15.75" customHeight="1">
      <c r="A8" s="6"/>
      <c r="B8" s="6" t="s">
        <v>11</v>
      </c>
      <c r="C8" s="12"/>
      <c r="D8" s="126"/>
      <c r="E8" s="126"/>
      <c r="F8" s="126"/>
      <c r="G8" s="60"/>
      <c r="H8" s="127"/>
      <c r="I8" s="127"/>
      <c r="J8" s="127"/>
      <c r="K8" s="127"/>
      <c r="L8" s="128"/>
      <c r="M8" s="6"/>
      <c r="N8" s="6"/>
      <c r="O8" s="6"/>
      <c r="P8" s="6"/>
      <c r="Q8" s="6"/>
      <c r="R8" s="6"/>
      <c r="S8" s="6"/>
      <c r="T8" s="111"/>
      <c r="U8" s="113"/>
      <c r="V8" s="112"/>
      <c r="W8" s="112"/>
      <c r="X8" s="112"/>
      <c r="Y8" s="112"/>
      <c r="Z8" s="112"/>
      <c r="AA8" s="6"/>
      <c r="AB8" s="114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112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</row>
    <row r="9" ht="15.75" customHeight="1">
      <c r="A9" s="6"/>
      <c r="B9" s="6" t="s">
        <v>13</v>
      </c>
      <c r="C9" s="12"/>
      <c r="D9" s="126"/>
      <c r="E9" s="126"/>
      <c r="F9" s="126"/>
      <c r="G9" s="60"/>
      <c r="H9" s="127"/>
      <c r="I9" s="127"/>
      <c r="J9" s="127"/>
      <c r="K9" s="127"/>
      <c r="L9" s="127"/>
      <c r="M9" s="42"/>
      <c r="N9" s="42"/>
      <c r="O9" s="42"/>
      <c r="P9" s="42"/>
      <c r="Q9" s="42"/>
      <c r="R9" s="42"/>
      <c r="S9" s="42"/>
      <c r="T9" s="129"/>
      <c r="U9" s="130"/>
      <c r="V9" s="131"/>
      <c r="W9" s="131" t="str">
        <f>Pipeline!#REF!</f>
        <v>#ERROR!</v>
      </c>
      <c r="X9" s="131" t="str">
        <f>Pipeline!#REF!</f>
        <v>#ERROR!</v>
      </c>
      <c r="Y9" s="131" t="str">
        <f>Pipeline!#REF!</f>
        <v>#ERROR!</v>
      </c>
      <c r="Z9" s="131" t="str">
        <f>Pipeline!#REF!</f>
        <v>#ERROR!</v>
      </c>
      <c r="AA9" s="42" t="str">
        <f>Pipeline!#REF!</f>
        <v>#ERROR!</v>
      </c>
      <c r="AB9" s="132" t="str">
        <f>Pipeline!#REF!</f>
        <v>#ERROR!</v>
      </c>
      <c r="AC9" s="42" t="str">
        <f>Pipeline!#REF!</f>
        <v>#ERROR!</v>
      </c>
      <c r="AD9" s="42" t="str">
        <f>Pipeline!#REF!</f>
        <v>#ERROR!</v>
      </c>
      <c r="AE9" s="42" t="str">
        <f>Pipeline!#REF!</f>
        <v>#ERROR!</v>
      </c>
      <c r="AF9" s="42" t="str">
        <f>Pipeline!#REF!</f>
        <v>#ERROR!</v>
      </c>
      <c r="AG9" s="42" t="str">
        <f>Pipeline!#REF!</f>
        <v>#ERROR!</v>
      </c>
      <c r="AH9" s="42" t="str">
        <f>Pipeline!#REF!</f>
        <v>#ERROR!</v>
      </c>
      <c r="AI9" s="133" t="str">
        <f>Pipeline!#REF!</f>
        <v>#ERROR!</v>
      </c>
      <c r="AJ9" s="42" t="str">
        <f>Pipeline!#REF!</f>
        <v>#ERROR!</v>
      </c>
      <c r="AK9" s="42" t="str">
        <f>Pipeline!#REF!</f>
        <v>#ERROR!</v>
      </c>
      <c r="AL9" s="42" t="str">
        <f>Pipeline!#REF!</f>
        <v>#ERROR!</v>
      </c>
      <c r="AM9" s="42" t="str">
        <f>Pipeline!#REF!</f>
        <v>#ERROR!</v>
      </c>
      <c r="AN9" s="134" t="str">
        <f>Pipeline!#REF!</f>
        <v>#ERROR!</v>
      </c>
      <c r="AO9" s="42" t="str">
        <f>Pipeline!#REF!</f>
        <v>#ERROR!</v>
      </c>
      <c r="AP9" s="42" t="str">
        <f>Pipeline!#REF!</f>
        <v>#ERROR!</v>
      </c>
      <c r="AQ9" s="42" t="str">
        <f>Pipeline!#REF!</f>
        <v>#ERROR!</v>
      </c>
      <c r="AR9" s="42" t="str">
        <f>Pipeline!#REF!</f>
        <v>#ERROR!</v>
      </c>
      <c r="AS9" s="42" t="str">
        <f>Pipeline!#REF!</f>
        <v>#ERROR!</v>
      </c>
      <c r="AT9" s="42" t="str">
        <f>Pipeline!#REF!</f>
        <v>#ERROR!</v>
      </c>
      <c r="AU9" s="42" t="str">
        <f>Pipeline!#REF!</f>
        <v>#ERROR!</v>
      </c>
      <c r="AV9" s="42" t="str">
        <f>Pipeline!#REF!</f>
        <v>#ERROR!</v>
      </c>
      <c r="AW9" s="42" t="str">
        <f>Pipeline!#REF!</f>
        <v>#ERROR!</v>
      </c>
      <c r="AX9" s="42" t="str">
        <f>Pipeline!#REF!</f>
        <v>#ERROR!</v>
      </c>
      <c r="AY9" s="42" t="str">
        <f>Pipeline!#REF!</f>
        <v>#ERROR!</v>
      </c>
      <c r="AZ9" s="42" t="str">
        <f>Pipeline!#REF!</f>
        <v>#ERROR!</v>
      </c>
      <c r="BA9" s="42" t="str">
        <f>Pipeline!#REF!</f>
        <v>#ERROR!</v>
      </c>
      <c r="BB9" s="42" t="str">
        <f>Pipeline!#REF!</f>
        <v>#ERROR!</v>
      </c>
      <c r="BC9" s="42" t="str">
        <f>Pipeline!#REF!</f>
        <v>#ERROR!</v>
      </c>
      <c r="BD9" s="42" t="str">
        <f>Pipeline!#REF!</f>
        <v>#ERROR!</v>
      </c>
      <c r="BE9" s="42" t="str">
        <f>Pipeline!#REF!</f>
        <v>#ERROR!</v>
      </c>
      <c r="BF9" s="131" t="str">
        <f>Pipeline!#REF!</f>
        <v>#ERROR!</v>
      </c>
      <c r="BG9" s="42" t="str">
        <f>Pipeline!#REF!</f>
        <v>#ERROR!</v>
      </c>
      <c r="BH9" s="42" t="str">
        <f>Pipeline!#REF!</f>
        <v>#ERROR!</v>
      </c>
      <c r="BI9" s="42" t="str">
        <f>Pipeline!#REF!</f>
        <v>#ERROR!</v>
      </c>
      <c r="BJ9" s="42" t="str">
        <f>Pipeline!#REF!</f>
        <v>#ERROR!</v>
      </c>
      <c r="BK9" s="42" t="str">
        <f>Pipeline!#REF!</f>
        <v>#ERROR!</v>
      </c>
      <c r="BL9" s="42" t="str">
        <f>Pipeline!#REF!</f>
        <v>#ERROR!</v>
      </c>
      <c r="BM9" s="42" t="str">
        <f>Pipeline!#REF!</f>
        <v>#ERROR!</v>
      </c>
      <c r="BN9" s="42" t="str">
        <f>Pipeline!#REF!</f>
        <v>#ERROR!</v>
      </c>
      <c r="BO9" s="42" t="str">
        <f>Pipeline!#REF!</f>
        <v>#ERROR!</v>
      </c>
      <c r="BP9" s="42" t="str">
        <f>Pipeline!#REF!</f>
        <v>#ERROR!</v>
      </c>
      <c r="BQ9" s="42" t="str">
        <f>Pipeline!#REF!</f>
        <v>#ERROR!</v>
      </c>
      <c r="BR9" s="42">
        <f>Pipeline!K24</f>
        <v>0</v>
      </c>
      <c r="BS9" s="42" t="str">
        <f>Pipeline!#REF!</f>
        <v>#ERROR!</v>
      </c>
      <c r="BT9" s="42" t="str">
        <f>Pipeline!#REF!</f>
        <v>#ERROR!</v>
      </c>
      <c r="BU9" s="42" t="str">
        <f>Pipeline!#REF!</f>
        <v>#ERROR!</v>
      </c>
      <c r="BV9" s="42" t="str">
        <f>Pipeline!#REF!</f>
        <v>#ERROR!</v>
      </c>
      <c r="BW9" s="42">
        <f>Pipeline!P24</f>
        <v>0</v>
      </c>
      <c r="BX9" s="42">
        <f>Pipeline!Q24</f>
        <v>0</v>
      </c>
      <c r="BY9" s="42">
        <f>Pipeline!R24</f>
        <v>0</v>
      </c>
      <c r="BZ9" s="42">
        <f>Pipeline!S24</f>
        <v>0</v>
      </c>
      <c r="CA9" s="42">
        <f>Pipeline!T24</f>
        <v>0</v>
      </c>
      <c r="CB9" s="42">
        <f>Pipeline!U24</f>
        <v>0</v>
      </c>
      <c r="CC9" s="42">
        <f>Pipeline!V24</f>
        <v>0</v>
      </c>
      <c r="CD9" s="42">
        <f>Pipeline!W24</f>
        <v>0</v>
      </c>
      <c r="CE9" s="42"/>
      <c r="CF9" s="42"/>
      <c r="CG9" s="42"/>
      <c r="CH9" s="42"/>
      <c r="CI9" s="42"/>
      <c r="CJ9" s="42"/>
      <c r="CK9" s="42"/>
      <c r="CL9" s="42"/>
      <c r="CM9" s="42"/>
      <c r="CN9" s="42"/>
    </row>
    <row r="10" ht="15.75" hidden="1" customHeight="1">
      <c r="A10" s="77"/>
      <c r="B10" s="135" t="s">
        <v>104</v>
      </c>
      <c r="C10" s="136"/>
      <c r="D10" s="137"/>
      <c r="E10" s="137"/>
      <c r="F10" s="77"/>
      <c r="G10" s="77"/>
      <c r="H10" s="137"/>
      <c r="I10" s="137">
        <v>505.0</v>
      </c>
      <c r="J10" s="137"/>
      <c r="K10" s="137">
        <v>505.0</v>
      </c>
      <c r="L10" s="137"/>
      <c r="M10" s="81"/>
      <c r="N10" s="81"/>
      <c r="O10" s="81">
        <v>505.0</v>
      </c>
      <c r="P10" s="81"/>
      <c r="Q10" s="81"/>
      <c r="R10" s="81"/>
      <c r="S10" s="81">
        <v>505.0</v>
      </c>
      <c r="T10" s="129">
        <v>517.5</v>
      </c>
      <c r="U10" s="130"/>
      <c r="V10" s="131"/>
      <c r="W10" s="131"/>
      <c r="X10" s="138">
        <v>517.5</v>
      </c>
      <c r="Y10" s="112"/>
      <c r="Z10" s="139"/>
      <c r="AA10" s="81"/>
      <c r="AB10" s="132"/>
      <c r="AC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>
        <v>1000.0</v>
      </c>
      <c r="AW10" s="81"/>
      <c r="AX10" s="81"/>
      <c r="AY10" s="81"/>
      <c r="AZ10" s="81"/>
      <c r="BA10" s="81"/>
      <c r="BB10" s="81">
        <v>6000.0</v>
      </c>
      <c r="BC10" s="81"/>
      <c r="BD10" s="81"/>
      <c r="BE10" s="81"/>
      <c r="BF10" s="13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</row>
    <row r="11" ht="15.75" hidden="1" customHeight="1">
      <c r="A11" s="77"/>
      <c r="B11" s="135" t="s">
        <v>105</v>
      </c>
      <c r="C11" s="136"/>
      <c r="D11" s="137"/>
      <c r="E11" s="137"/>
      <c r="F11" s="77"/>
      <c r="G11" s="77"/>
      <c r="H11" s="137"/>
      <c r="I11" s="137"/>
      <c r="J11" s="137"/>
      <c r="K11" s="137"/>
      <c r="L11" s="137"/>
      <c r="M11" s="81"/>
      <c r="N11" s="81"/>
      <c r="O11" s="81"/>
      <c r="P11" s="81"/>
      <c r="Q11" s="81"/>
      <c r="R11" s="81"/>
      <c r="S11" s="81"/>
      <c r="T11" s="129"/>
      <c r="U11" s="130"/>
      <c r="V11" s="131"/>
      <c r="W11" s="131"/>
      <c r="X11" s="131"/>
      <c r="Y11" s="131"/>
      <c r="Z11" s="131"/>
      <c r="AA11" s="81"/>
      <c r="AB11" s="132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13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</row>
    <row r="12" ht="15.75" customHeight="1">
      <c r="A12" s="77"/>
      <c r="B12" s="135" t="s">
        <v>106</v>
      </c>
      <c r="C12" s="136"/>
      <c r="D12" s="137"/>
      <c r="E12" s="137"/>
      <c r="F12" s="77"/>
      <c r="G12" s="77"/>
      <c r="H12" s="137"/>
      <c r="I12" s="137"/>
      <c r="J12" s="137"/>
      <c r="K12" s="137"/>
      <c r="L12" s="137"/>
      <c r="M12" s="81"/>
      <c r="N12" s="81"/>
      <c r="O12" s="81"/>
      <c r="P12" s="81"/>
      <c r="Q12" s="81">
        <v>350.0</v>
      </c>
      <c r="R12" s="81"/>
      <c r="S12" s="81"/>
      <c r="T12" s="129"/>
      <c r="U12" s="130">
        <v>11150.0</v>
      </c>
      <c r="V12" s="131">
        <v>-11150.0</v>
      </c>
      <c r="W12" s="131"/>
      <c r="X12" s="131"/>
      <c r="Y12" s="131"/>
      <c r="Z12" s="131"/>
      <c r="AA12" s="81"/>
      <c r="AB12" s="132"/>
      <c r="AC12" s="81"/>
      <c r="AD12" s="81"/>
      <c r="AE12" s="81"/>
      <c r="AF12" s="81"/>
      <c r="AG12" s="81"/>
      <c r="AH12" s="81">
        <v>258.75</v>
      </c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>
        <v>250.0</v>
      </c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3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</row>
    <row r="13" ht="15.75" customHeight="1">
      <c r="A13" s="77"/>
      <c r="B13" s="135" t="s">
        <v>107</v>
      </c>
      <c r="C13" s="136"/>
      <c r="D13" s="137"/>
      <c r="E13" s="137"/>
      <c r="F13" s="137"/>
      <c r="G13" s="137"/>
      <c r="H13" s="137"/>
      <c r="I13" s="137"/>
      <c r="J13" s="137"/>
      <c r="K13" s="137"/>
      <c r="L13" s="137"/>
      <c r="M13" s="81"/>
      <c r="N13" s="81"/>
      <c r="O13" s="81"/>
      <c r="P13" s="81"/>
      <c r="Q13" s="81"/>
      <c r="R13" s="81"/>
      <c r="S13" s="81"/>
      <c r="T13" s="129"/>
      <c r="U13" s="130"/>
      <c r="V13" s="131"/>
      <c r="W13" s="131">
        <v>190.0</v>
      </c>
      <c r="X13" s="131"/>
      <c r="Y13" s="131"/>
      <c r="Z13" s="131"/>
      <c r="AA13" s="81"/>
      <c r="AB13" s="132"/>
      <c r="AC13" s="81"/>
      <c r="AD13" s="81"/>
      <c r="AE13" s="81"/>
      <c r="AF13" s="81"/>
      <c r="AG13" s="81"/>
      <c r="AH13" s="81"/>
      <c r="AI13" s="81"/>
      <c r="AJ13" s="81"/>
      <c r="AK13" s="81"/>
      <c r="AL13" s="81">
        <v>1637.43</v>
      </c>
      <c r="AM13" s="81"/>
      <c r="AN13" s="81"/>
      <c r="AO13" s="81">
        <v>-20000.0</v>
      </c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13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</row>
    <row r="14" ht="15.75" customHeight="1">
      <c r="A14" s="6"/>
      <c r="B14" s="47" t="s">
        <v>75</v>
      </c>
      <c r="C14" s="48"/>
      <c r="D14" s="126"/>
      <c r="E14" s="126"/>
      <c r="F14" s="126"/>
      <c r="G14" s="60"/>
      <c r="H14" s="127"/>
      <c r="I14" s="127"/>
      <c r="J14" s="127"/>
      <c r="K14" s="127"/>
      <c r="L14" s="127"/>
      <c r="M14" s="42"/>
      <c r="N14" s="42"/>
      <c r="O14" s="42"/>
      <c r="P14" s="42"/>
      <c r="Q14" s="42"/>
      <c r="R14" s="42"/>
      <c r="S14" s="42"/>
      <c r="T14" s="129"/>
      <c r="U14" s="130"/>
      <c r="V14" s="131"/>
      <c r="W14" s="131"/>
      <c r="X14" s="131"/>
      <c r="Y14" s="131"/>
      <c r="Z14" s="131"/>
      <c r="AA14" s="42"/>
      <c r="AB14" s="13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>
        <v>20.78</v>
      </c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131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</row>
    <row r="15" ht="15.75" customHeight="1">
      <c r="A15" s="6"/>
      <c r="B15" s="47" t="s">
        <v>23</v>
      </c>
      <c r="C15" s="48"/>
      <c r="D15" s="140"/>
      <c r="E15" s="140"/>
      <c r="F15" s="140"/>
      <c r="G15" s="141"/>
      <c r="H15" s="50"/>
      <c r="I15" s="50"/>
      <c r="J15" s="50"/>
      <c r="K15" s="50"/>
      <c r="L15" s="50"/>
      <c r="M15" s="141"/>
      <c r="N15" s="141"/>
      <c r="O15" s="141"/>
      <c r="P15" s="141"/>
      <c r="Q15" s="141"/>
      <c r="R15" s="141"/>
      <c r="S15" s="141"/>
      <c r="T15" s="140"/>
      <c r="U15" s="142"/>
      <c r="V15" s="50"/>
      <c r="W15" s="50"/>
      <c r="X15" s="50"/>
      <c r="Y15" s="50"/>
      <c r="Z15" s="50"/>
      <c r="AA15" s="50"/>
      <c r="AB15" s="143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>
        <v>30000.0</v>
      </c>
      <c r="BN15" s="50"/>
      <c r="BO15" s="144">
        <v>-30000.0</v>
      </c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</row>
    <row r="16" ht="15.75" customHeight="1">
      <c r="A16" s="6"/>
      <c r="B16" s="47" t="s">
        <v>24</v>
      </c>
      <c r="C16" s="48"/>
      <c r="D16" s="140">
        <f t="shared" ref="D16:U16" si="25">SUM(D10:D14)</f>
        <v>0</v>
      </c>
      <c r="E16" s="140">
        <f t="shared" si="25"/>
        <v>0</v>
      </c>
      <c r="F16" s="140">
        <f t="shared" si="25"/>
        <v>0</v>
      </c>
      <c r="G16" s="141">
        <f t="shared" si="25"/>
        <v>0</v>
      </c>
      <c r="H16" s="50">
        <f t="shared" si="25"/>
        <v>0</v>
      </c>
      <c r="I16" s="50">
        <f t="shared" si="25"/>
        <v>505</v>
      </c>
      <c r="J16" s="50">
        <f t="shared" si="25"/>
        <v>0</v>
      </c>
      <c r="K16" s="50">
        <f t="shared" si="25"/>
        <v>505</v>
      </c>
      <c r="L16" s="50">
        <f t="shared" si="25"/>
        <v>0</v>
      </c>
      <c r="M16" s="141">
        <f t="shared" si="25"/>
        <v>0</v>
      </c>
      <c r="N16" s="141">
        <f t="shared" si="25"/>
        <v>0</v>
      </c>
      <c r="O16" s="141">
        <f t="shared" si="25"/>
        <v>505</v>
      </c>
      <c r="P16" s="141">
        <f t="shared" si="25"/>
        <v>0</v>
      </c>
      <c r="Q16" s="141">
        <f t="shared" si="25"/>
        <v>350</v>
      </c>
      <c r="R16" s="141">
        <f t="shared" si="25"/>
        <v>0</v>
      </c>
      <c r="S16" s="141">
        <f t="shared" si="25"/>
        <v>505</v>
      </c>
      <c r="T16" s="140">
        <f t="shared" si="25"/>
        <v>517.5</v>
      </c>
      <c r="U16" s="142">
        <f t="shared" si="25"/>
        <v>11150</v>
      </c>
      <c r="V16" s="50">
        <f t="shared" ref="V16:BN16" si="26">SUM(V9:V14)</f>
        <v>-11150</v>
      </c>
      <c r="W16" s="50" t="str">
        <f t="shared" si="26"/>
        <v>#ERROR!</v>
      </c>
      <c r="X16" s="50" t="str">
        <f t="shared" si="26"/>
        <v>#ERROR!</v>
      </c>
      <c r="Y16" s="50" t="str">
        <f t="shared" si="26"/>
        <v>#ERROR!</v>
      </c>
      <c r="Z16" s="50" t="str">
        <f t="shared" si="26"/>
        <v>#ERROR!</v>
      </c>
      <c r="AA16" s="50" t="str">
        <f t="shared" si="26"/>
        <v>#ERROR!</v>
      </c>
      <c r="AB16" s="143" t="str">
        <f t="shared" si="26"/>
        <v>#ERROR!</v>
      </c>
      <c r="AC16" s="50" t="str">
        <f t="shared" si="26"/>
        <v>#ERROR!</v>
      </c>
      <c r="AD16" s="50" t="str">
        <f t="shared" si="26"/>
        <v>#ERROR!</v>
      </c>
      <c r="AE16" s="50" t="str">
        <f t="shared" si="26"/>
        <v>#ERROR!</v>
      </c>
      <c r="AF16" s="50" t="str">
        <f t="shared" si="26"/>
        <v>#ERROR!</v>
      </c>
      <c r="AG16" s="50" t="str">
        <f t="shared" si="26"/>
        <v>#ERROR!</v>
      </c>
      <c r="AH16" s="50" t="str">
        <f t="shared" si="26"/>
        <v>#ERROR!</v>
      </c>
      <c r="AI16" s="50" t="str">
        <f t="shared" si="26"/>
        <v>#ERROR!</v>
      </c>
      <c r="AJ16" s="50" t="str">
        <f t="shared" si="26"/>
        <v>#ERROR!</v>
      </c>
      <c r="AK16" s="50" t="str">
        <f t="shared" si="26"/>
        <v>#ERROR!</v>
      </c>
      <c r="AL16" s="50" t="str">
        <f t="shared" si="26"/>
        <v>#ERROR!</v>
      </c>
      <c r="AM16" s="50" t="str">
        <f t="shared" si="26"/>
        <v>#ERROR!</v>
      </c>
      <c r="AN16" s="50" t="str">
        <f t="shared" si="26"/>
        <v>#ERROR!</v>
      </c>
      <c r="AO16" s="50" t="str">
        <f t="shared" si="26"/>
        <v>#ERROR!</v>
      </c>
      <c r="AP16" s="50" t="str">
        <f t="shared" si="26"/>
        <v>#ERROR!</v>
      </c>
      <c r="AQ16" s="50" t="str">
        <f t="shared" si="26"/>
        <v>#ERROR!</v>
      </c>
      <c r="AR16" s="50" t="str">
        <f t="shared" si="26"/>
        <v>#ERROR!</v>
      </c>
      <c r="AS16" s="50" t="str">
        <f t="shared" si="26"/>
        <v>#ERROR!</v>
      </c>
      <c r="AT16" s="50" t="str">
        <f t="shared" si="26"/>
        <v>#ERROR!</v>
      </c>
      <c r="AU16" s="50" t="str">
        <f t="shared" si="26"/>
        <v>#ERROR!</v>
      </c>
      <c r="AV16" s="50" t="str">
        <f t="shared" si="26"/>
        <v>#ERROR!</v>
      </c>
      <c r="AW16" s="50" t="str">
        <f t="shared" si="26"/>
        <v>#ERROR!</v>
      </c>
      <c r="AX16" s="50" t="str">
        <f t="shared" si="26"/>
        <v>#ERROR!</v>
      </c>
      <c r="AY16" s="50" t="str">
        <f t="shared" si="26"/>
        <v>#ERROR!</v>
      </c>
      <c r="AZ16" s="50" t="str">
        <f t="shared" si="26"/>
        <v>#ERROR!</v>
      </c>
      <c r="BA16" s="50" t="str">
        <f t="shared" si="26"/>
        <v>#ERROR!</v>
      </c>
      <c r="BB16" s="50" t="str">
        <f t="shared" si="26"/>
        <v>#ERROR!</v>
      </c>
      <c r="BC16" s="50" t="str">
        <f t="shared" si="26"/>
        <v>#ERROR!</v>
      </c>
      <c r="BD16" s="50" t="str">
        <f t="shared" si="26"/>
        <v>#ERROR!</v>
      </c>
      <c r="BE16" s="50" t="str">
        <f t="shared" si="26"/>
        <v>#ERROR!</v>
      </c>
      <c r="BF16" s="50" t="str">
        <f t="shared" si="26"/>
        <v>#ERROR!</v>
      </c>
      <c r="BG16" s="50" t="str">
        <f t="shared" si="26"/>
        <v>#ERROR!</v>
      </c>
      <c r="BH16" s="50" t="str">
        <f t="shared" si="26"/>
        <v>#ERROR!</v>
      </c>
      <c r="BI16" s="50" t="str">
        <f t="shared" si="26"/>
        <v>#ERROR!</v>
      </c>
      <c r="BJ16" s="50" t="str">
        <f t="shared" si="26"/>
        <v>#ERROR!</v>
      </c>
      <c r="BK16" s="50" t="str">
        <f t="shared" si="26"/>
        <v>#ERROR!</v>
      </c>
      <c r="BL16" s="50" t="str">
        <f t="shared" si="26"/>
        <v>#ERROR!</v>
      </c>
      <c r="BM16" s="50" t="str">
        <f t="shared" si="26"/>
        <v>#ERROR!</v>
      </c>
      <c r="BN16" s="50" t="str">
        <f t="shared" si="26"/>
        <v>#ERROR!</v>
      </c>
      <c r="BO16" s="50" t="str">
        <f>SUM(BO9:BO15)</f>
        <v>#ERROR!</v>
      </c>
      <c r="BP16" s="50" t="str">
        <f t="shared" ref="BP16:CD16" si="27">SUM(BP9:BP14)</f>
        <v>#ERROR!</v>
      </c>
      <c r="BQ16" s="50" t="str">
        <f t="shared" si="27"/>
        <v>#ERROR!</v>
      </c>
      <c r="BR16" s="50">
        <f t="shared" si="27"/>
        <v>0</v>
      </c>
      <c r="BS16" s="50" t="str">
        <f t="shared" si="27"/>
        <v>#ERROR!</v>
      </c>
      <c r="BT16" s="50" t="str">
        <f t="shared" si="27"/>
        <v>#ERROR!</v>
      </c>
      <c r="BU16" s="50" t="str">
        <f t="shared" si="27"/>
        <v>#ERROR!</v>
      </c>
      <c r="BV16" s="50" t="str">
        <f t="shared" si="27"/>
        <v>#ERROR!</v>
      </c>
      <c r="BW16" s="50">
        <f t="shared" si="27"/>
        <v>0</v>
      </c>
      <c r="BX16" s="50">
        <f t="shared" si="27"/>
        <v>0</v>
      </c>
      <c r="BY16" s="50">
        <f t="shared" si="27"/>
        <v>0</v>
      </c>
      <c r="BZ16" s="50">
        <f t="shared" si="27"/>
        <v>0</v>
      </c>
      <c r="CA16" s="50">
        <f t="shared" si="27"/>
        <v>0</v>
      </c>
      <c r="CB16" s="50">
        <f t="shared" si="27"/>
        <v>0</v>
      </c>
      <c r="CC16" s="50">
        <f t="shared" si="27"/>
        <v>0</v>
      </c>
      <c r="CD16" s="50">
        <f t="shared" si="27"/>
        <v>0</v>
      </c>
      <c r="CE16" s="50"/>
      <c r="CF16" s="50"/>
      <c r="CG16" s="50"/>
      <c r="CH16" s="50"/>
      <c r="CI16" s="50"/>
      <c r="CJ16" s="50"/>
      <c r="CK16" s="50"/>
      <c r="CL16" s="50"/>
      <c r="CM16" s="50"/>
      <c r="CN16" s="50"/>
    </row>
    <row r="17" ht="15.75" customHeight="1">
      <c r="A17" s="6"/>
      <c r="B17" s="6"/>
      <c r="C17" s="12"/>
      <c r="D17" s="126"/>
      <c r="E17" s="126"/>
      <c r="F17" s="126"/>
      <c r="G17" s="60"/>
      <c r="H17" s="127"/>
      <c r="I17" s="127"/>
      <c r="J17" s="127"/>
      <c r="K17" s="127"/>
      <c r="L17" s="127"/>
      <c r="M17" s="60"/>
      <c r="N17" s="60"/>
      <c r="O17" s="60"/>
      <c r="P17" s="60"/>
      <c r="Q17" s="60"/>
      <c r="R17" s="60"/>
      <c r="S17" s="60"/>
      <c r="T17" s="126"/>
      <c r="U17" s="145"/>
      <c r="V17" s="127"/>
      <c r="W17" s="127"/>
      <c r="X17" s="127"/>
      <c r="Y17" s="127"/>
      <c r="Z17" s="127"/>
      <c r="AA17" s="60"/>
      <c r="AB17" s="146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127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</row>
    <row r="18" ht="15.75" customHeight="1">
      <c r="A18" s="6"/>
      <c r="B18" s="6" t="s">
        <v>27</v>
      </c>
      <c r="C18" s="12"/>
      <c r="D18" s="120">
        <f t="shared" ref="D18:BL18" si="28">D7+D16</f>
        <v>976.87</v>
      </c>
      <c r="E18" s="120">
        <f t="shared" si="28"/>
        <v>5981.98</v>
      </c>
      <c r="F18" s="120" t="str">
        <f t="shared" si="28"/>
        <v>#REF!</v>
      </c>
      <c r="G18" s="68">
        <f t="shared" si="28"/>
        <v>1798.71</v>
      </c>
      <c r="H18" s="121">
        <f t="shared" si="28"/>
        <v>8.68</v>
      </c>
      <c r="I18" s="121" t="str">
        <f t="shared" si="28"/>
        <v>#REF!</v>
      </c>
      <c r="J18" s="121" t="str">
        <f t="shared" si="28"/>
        <v>#REF!</v>
      </c>
      <c r="K18" s="121" t="str">
        <f t="shared" si="28"/>
        <v>#REF!</v>
      </c>
      <c r="L18" s="121" t="str">
        <f t="shared" si="28"/>
        <v>#REF!</v>
      </c>
      <c r="M18" s="68">
        <f t="shared" si="28"/>
        <v>65.61</v>
      </c>
      <c r="N18" s="68" t="str">
        <f t="shared" si="28"/>
        <v>#REF!</v>
      </c>
      <c r="O18" s="68">
        <f t="shared" si="28"/>
        <v>4106</v>
      </c>
      <c r="P18" s="68">
        <f t="shared" si="28"/>
        <v>3826.2</v>
      </c>
      <c r="Q18" s="68">
        <f t="shared" si="28"/>
        <v>6911.64</v>
      </c>
      <c r="R18" s="68" t="str">
        <f t="shared" si="28"/>
        <v>#REF!</v>
      </c>
      <c r="S18" s="68" t="str">
        <f t="shared" si="28"/>
        <v>#REF!</v>
      </c>
      <c r="T18" s="120">
        <f t="shared" si="28"/>
        <v>428.49</v>
      </c>
      <c r="U18" s="122">
        <f t="shared" si="28"/>
        <v>-1156.68</v>
      </c>
      <c r="V18" s="121">
        <f t="shared" si="28"/>
        <v>10122</v>
      </c>
      <c r="W18" s="121" t="str">
        <f t="shared" si="28"/>
        <v>#ERROR!</v>
      </c>
      <c r="X18" s="121" t="str">
        <f t="shared" si="28"/>
        <v>#ERROR!</v>
      </c>
      <c r="Y18" s="121" t="str">
        <f t="shared" si="28"/>
        <v>#ERROR!</v>
      </c>
      <c r="Z18" s="121" t="str">
        <f t="shared" si="28"/>
        <v>#ERROR!</v>
      </c>
      <c r="AA18" s="68" t="str">
        <f t="shared" si="28"/>
        <v>#ERROR!</v>
      </c>
      <c r="AB18" s="123" t="str">
        <f t="shared" si="28"/>
        <v>#ERROR!</v>
      </c>
      <c r="AC18" s="68" t="str">
        <f t="shared" si="28"/>
        <v>#ERROR!</v>
      </c>
      <c r="AD18" s="68" t="str">
        <f t="shared" si="28"/>
        <v>#ERROR!</v>
      </c>
      <c r="AE18" s="68" t="str">
        <f t="shared" si="28"/>
        <v>#ERROR!</v>
      </c>
      <c r="AF18" s="68" t="str">
        <f t="shared" si="28"/>
        <v>#ERROR!</v>
      </c>
      <c r="AG18" s="68" t="str">
        <f t="shared" si="28"/>
        <v>#ERROR!</v>
      </c>
      <c r="AH18" s="68" t="str">
        <f t="shared" si="28"/>
        <v>#ERROR!</v>
      </c>
      <c r="AI18" s="68" t="str">
        <f t="shared" si="28"/>
        <v>#ERROR!</v>
      </c>
      <c r="AJ18" s="68" t="str">
        <f t="shared" si="28"/>
        <v>#ERROR!</v>
      </c>
      <c r="AK18" s="68" t="str">
        <f t="shared" si="28"/>
        <v>#ERROR!</v>
      </c>
      <c r="AL18" s="68" t="str">
        <f t="shared" si="28"/>
        <v>#ERROR!</v>
      </c>
      <c r="AM18" s="68" t="str">
        <f t="shared" si="28"/>
        <v>#ERROR!</v>
      </c>
      <c r="AN18" s="68" t="str">
        <f t="shared" si="28"/>
        <v>#ERROR!</v>
      </c>
      <c r="AO18" s="68" t="str">
        <f t="shared" si="28"/>
        <v>#ERROR!</v>
      </c>
      <c r="AP18" s="68" t="str">
        <f t="shared" si="28"/>
        <v>#ERROR!</v>
      </c>
      <c r="AQ18" s="68" t="str">
        <f t="shared" si="28"/>
        <v>#ERROR!</v>
      </c>
      <c r="AR18" s="68" t="str">
        <f t="shared" si="28"/>
        <v>#ERROR!</v>
      </c>
      <c r="AS18" s="68" t="str">
        <f t="shared" si="28"/>
        <v>#ERROR!</v>
      </c>
      <c r="AT18" s="68" t="str">
        <f t="shared" si="28"/>
        <v>#ERROR!</v>
      </c>
      <c r="AU18" s="68" t="str">
        <f t="shared" si="28"/>
        <v>#ERROR!</v>
      </c>
      <c r="AV18" s="68" t="str">
        <f t="shared" si="28"/>
        <v>#ERROR!</v>
      </c>
      <c r="AW18" s="68" t="str">
        <f t="shared" si="28"/>
        <v>#ERROR!</v>
      </c>
      <c r="AX18" s="68" t="str">
        <f t="shared" si="28"/>
        <v>#ERROR!</v>
      </c>
      <c r="AY18" s="68" t="str">
        <f t="shared" si="28"/>
        <v>#ERROR!</v>
      </c>
      <c r="AZ18" s="68" t="str">
        <f t="shared" si="28"/>
        <v>#ERROR!</v>
      </c>
      <c r="BA18" s="68" t="str">
        <f t="shared" si="28"/>
        <v>#ERROR!</v>
      </c>
      <c r="BB18" s="68" t="str">
        <f t="shared" si="28"/>
        <v>#ERROR!</v>
      </c>
      <c r="BC18" s="68" t="str">
        <f t="shared" si="28"/>
        <v>#ERROR!</v>
      </c>
      <c r="BD18" s="68" t="str">
        <f t="shared" si="28"/>
        <v>#ERROR!</v>
      </c>
      <c r="BE18" s="68" t="str">
        <f t="shared" si="28"/>
        <v>#ERROR!</v>
      </c>
      <c r="BF18" s="121" t="str">
        <f t="shared" si="28"/>
        <v>#ERROR!</v>
      </c>
      <c r="BG18" s="68" t="str">
        <f t="shared" si="28"/>
        <v>#ERROR!</v>
      </c>
      <c r="BH18" s="68" t="str">
        <f t="shared" si="28"/>
        <v>#ERROR!</v>
      </c>
      <c r="BI18" s="68" t="str">
        <f t="shared" si="28"/>
        <v>#ERROR!</v>
      </c>
      <c r="BJ18" s="68" t="str">
        <f t="shared" si="28"/>
        <v>#ERROR!</v>
      </c>
      <c r="BK18" s="68" t="str">
        <f t="shared" si="28"/>
        <v>#ERROR!</v>
      </c>
      <c r="BL18" s="68" t="str">
        <f t="shared" si="28"/>
        <v>#ERROR!</v>
      </c>
      <c r="BM18" s="68" t="str">
        <f>BM7+BM16+BM15</f>
        <v>#ERROR!</v>
      </c>
      <c r="BN18" s="68" t="str">
        <f t="shared" ref="BN18:BX18" si="29">BN7+BN16</f>
        <v>#ERROR!</v>
      </c>
      <c r="BO18" s="68" t="str">
        <f t="shared" si="29"/>
        <v>#ERROR!</v>
      </c>
      <c r="BP18" s="68" t="str">
        <f t="shared" si="29"/>
        <v>#ERROR!</v>
      </c>
      <c r="BQ18" s="68" t="str">
        <f t="shared" si="29"/>
        <v>#ERROR!</v>
      </c>
      <c r="BR18" s="68" t="str">
        <f t="shared" si="29"/>
        <v>#ERROR!</v>
      </c>
      <c r="BS18" s="68" t="str">
        <f t="shared" si="29"/>
        <v>#ERROR!</v>
      </c>
      <c r="BT18" s="68" t="str">
        <f t="shared" si="29"/>
        <v>#ERROR!</v>
      </c>
      <c r="BU18" s="68" t="str">
        <f t="shared" si="29"/>
        <v>#ERROR!</v>
      </c>
      <c r="BV18" s="68" t="str">
        <f t="shared" si="29"/>
        <v>#ERROR!</v>
      </c>
      <c r="BW18" s="68">
        <f t="shared" si="29"/>
        <v>39825.36</v>
      </c>
      <c r="BX18" s="68">
        <f t="shared" si="29"/>
        <v>24825.36</v>
      </c>
      <c r="BY18" s="68">
        <f>BY7+BY16+BY15</f>
        <v>10367.12</v>
      </c>
      <c r="BZ18" s="68">
        <f t="shared" ref="BZ18:CD18" si="30">BZ7+BZ16</f>
        <v>4722.63</v>
      </c>
      <c r="CA18" s="68">
        <f t="shared" si="30"/>
        <v>-10595.36</v>
      </c>
      <c r="CB18" s="68">
        <f t="shared" si="30"/>
        <v>-10720.07</v>
      </c>
      <c r="CC18" s="68">
        <f t="shared" si="30"/>
        <v>-125181.31</v>
      </c>
      <c r="CD18" s="68">
        <f t="shared" si="30"/>
        <v>-130599.31</v>
      </c>
      <c r="CE18" s="68"/>
      <c r="CF18" s="68"/>
      <c r="CG18" s="68"/>
      <c r="CH18" s="68"/>
      <c r="CI18" s="68"/>
      <c r="CJ18" s="68"/>
      <c r="CK18" s="68"/>
      <c r="CL18" s="68"/>
      <c r="CM18" s="68"/>
      <c r="CN18" s="68"/>
    </row>
    <row r="19" ht="15.75" customHeight="1">
      <c r="A19" s="6"/>
      <c r="B19" s="6"/>
      <c r="C19" s="12" t="s">
        <v>108</v>
      </c>
      <c r="D19" s="147"/>
      <c r="E19" s="147"/>
      <c r="F19" s="147"/>
      <c r="G19" s="148"/>
      <c r="H19" s="149"/>
      <c r="I19" s="149"/>
      <c r="J19" s="149"/>
      <c r="K19" s="149"/>
      <c r="L19" s="128"/>
      <c r="M19" s="6"/>
      <c r="N19" s="6"/>
      <c r="O19" s="6"/>
      <c r="P19" s="6"/>
      <c r="Q19" s="6"/>
      <c r="R19" s="6"/>
      <c r="S19" s="6"/>
      <c r="T19" s="111"/>
      <c r="U19" s="113"/>
      <c r="V19" s="112"/>
      <c r="W19" s="112"/>
      <c r="X19" s="112"/>
      <c r="Y19" s="112"/>
      <c r="Z19" s="112"/>
      <c r="AA19" s="6"/>
      <c r="AB19" s="11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112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</row>
    <row r="20" ht="15.75" customHeight="1">
      <c r="A20" s="6"/>
      <c r="B20" s="6" t="s">
        <v>28</v>
      </c>
      <c r="C20" s="12"/>
      <c r="D20" s="126"/>
      <c r="E20" s="126"/>
      <c r="F20" s="126"/>
      <c r="G20" s="60"/>
      <c r="H20" s="127"/>
      <c r="I20" s="127"/>
      <c r="J20" s="127"/>
      <c r="K20" s="127"/>
      <c r="L20" s="128"/>
      <c r="M20" s="6"/>
      <c r="N20" s="6"/>
      <c r="O20" s="6"/>
      <c r="P20" s="6"/>
      <c r="Q20" s="6"/>
      <c r="R20" s="6"/>
      <c r="S20" s="6"/>
      <c r="T20" s="111"/>
      <c r="U20" s="113"/>
      <c r="V20" s="112"/>
      <c r="W20" s="112"/>
      <c r="X20" s="112"/>
      <c r="Y20" s="112"/>
      <c r="Z20" s="112"/>
      <c r="AA20" s="6"/>
      <c r="AB20" s="114"/>
      <c r="AC20" s="6"/>
      <c r="AD20" s="6"/>
      <c r="AE20" s="6"/>
      <c r="AF20" s="6"/>
      <c r="AG20" s="6"/>
      <c r="AH20" s="6"/>
      <c r="AI20" s="6"/>
      <c r="AJ20" s="6"/>
      <c r="AK20" s="6"/>
      <c r="AL20" s="13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112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</row>
    <row r="21" ht="15.75" customHeight="1">
      <c r="A21" s="6"/>
      <c r="B21" s="150" t="s">
        <v>109</v>
      </c>
      <c r="C21" s="151"/>
      <c r="D21" s="144"/>
      <c r="E21" s="144"/>
      <c r="F21" s="144"/>
      <c r="G21" s="144"/>
      <c r="H21" s="144"/>
      <c r="I21" s="144"/>
      <c r="J21" s="144"/>
      <c r="K21" s="144"/>
      <c r="L21" s="153"/>
      <c r="M21" s="154"/>
      <c r="N21" s="154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6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7"/>
      <c r="BM21" s="155"/>
      <c r="BN21" s="159"/>
      <c r="BO21" s="155"/>
      <c r="BP21" s="160">
        <v>52702.25</v>
      </c>
      <c r="BQ21" s="155"/>
      <c r="BR21" s="159"/>
      <c r="BS21" s="155"/>
      <c r="BT21" s="159"/>
      <c r="BU21" s="155"/>
      <c r="BV21" s="159"/>
      <c r="CE21" s="42"/>
      <c r="CF21" s="42"/>
      <c r="CG21" s="42"/>
      <c r="CH21" s="42"/>
      <c r="CI21" s="42"/>
      <c r="CJ21" s="42"/>
      <c r="CK21" s="42"/>
      <c r="CL21" s="42"/>
      <c r="CM21" s="42"/>
      <c r="CN21" s="42"/>
    </row>
    <row r="22" ht="15.75" customHeight="1">
      <c r="A22" s="6"/>
      <c r="B22" s="150" t="s">
        <v>111</v>
      </c>
      <c r="C22" s="48"/>
      <c r="D22" s="140"/>
      <c r="E22" s="140"/>
      <c r="F22" s="140"/>
      <c r="G22" s="141"/>
      <c r="H22" s="50"/>
      <c r="I22" s="50"/>
      <c r="J22" s="50"/>
      <c r="K22" s="50"/>
      <c r="L22" s="128"/>
      <c r="M22" s="6"/>
      <c r="N22" s="6"/>
      <c r="O22" s="42"/>
      <c r="P22" s="42"/>
      <c r="Q22" s="42"/>
      <c r="R22" s="42"/>
      <c r="S22" s="42"/>
      <c r="T22" s="129"/>
      <c r="U22" s="130"/>
      <c r="V22" s="131"/>
      <c r="W22" s="131"/>
      <c r="X22" s="131"/>
      <c r="Y22" s="131"/>
      <c r="Z22" s="131"/>
      <c r="AA22" s="42"/>
      <c r="AB22" s="132"/>
      <c r="AC22" s="42"/>
      <c r="AD22" s="42"/>
      <c r="AE22" s="42"/>
      <c r="AF22" s="42"/>
      <c r="AG22" s="42"/>
      <c r="AH22" s="42"/>
      <c r="AI22" s="42"/>
      <c r="AJ22" s="42"/>
      <c r="AK22" s="42"/>
      <c r="AL22" s="60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131"/>
      <c r="BG22" s="42"/>
      <c r="BH22" s="42"/>
      <c r="BI22" s="42"/>
      <c r="BJ22" s="42"/>
      <c r="BK22" s="42"/>
      <c r="BL22" s="152"/>
      <c r="BM22" s="42"/>
      <c r="BN22" s="76"/>
      <c r="BO22" s="42"/>
      <c r="BP22" s="76"/>
      <c r="BQ22" s="42"/>
      <c r="BR22" s="76"/>
      <c r="BS22" s="42"/>
      <c r="BT22" s="76"/>
      <c r="BU22" s="42"/>
      <c r="BV22" s="76"/>
      <c r="BW22" s="42"/>
      <c r="BX22" s="152"/>
      <c r="BY22" s="42"/>
      <c r="BZ22" s="76"/>
      <c r="CA22" s="42"/>
      <c r="CB22" s="160">
        <v>85000.0</v>
      </c>
      <c r="CC22" s="42"/>
      <c r="CD22" s="76"/>
      <c r="CE22" s="42"/>
      <c r="CF22" s="42"/>
      <c r="CG22" s="42"/>
      <c r="CH22" s="42"/>
      <c r="CI22" s="42"/>
      <c r="CJ22" s="42"/>
      <c r="CK22" s="42"/>
      <c r="CL22" s="42"/>
      <c r="CM22" s="42"/>
      <c r="CN22" s="42"/>
    </row>
    <row r="23" ht="15.75" customHeight="1">
      <c r="A23" s="6"/>
      <c r="B23" s="150" t="s">
        <v>112</v>
      </c>
      <c r="C23" s="48"/>
      <c r="D23" s="140"/>
      <c r="E23" s="140"/>
      <c r="F23" s="140"/>
      <c r="G23" s="141"/>
      <c r="H23" s="50"/>
      <c r="I23" s="50"/>
      <c r="J23" s="50"/>
      <c r="K23" s="50"/>
      <c r="L23" s="128"/>
      <c r="M23" s="6"/>
      <c r="N23" s="6"/>
      <c r="O23" s="42"/>
      <c r="P23" s="42"/>
      <c r="Q23" s="42"/>
      <c r="R23" s="42"/>
      <c r="S23" s="42"/>
      <c r="T23" s="129"/>
      <c r="U23" s="130"/>
      <c r="V23" s="131"/>
      <c r="W23" s="131"/>
      <c r="X23" s="131"/>
      <c r="Y23" s="131"/>
      <c r="Z23" s="131"/>
      <c r="AA23" s="42"/>
      <c r="AB23" s="132"/>
      <c r="AC23" s="42"/>
      <c r="AD23" s="42"/>
      <c r="AE23" s="42"/>
      <c r="AF23" s="42"/>
      <c r="AG23" s="42"/>
      <c r="AH23" s="42"/>
      <c r="AI23" s="42"/>
      <c r="AJ23" s="42"/>
      <c r="AK23" s="42"/>
      <c r="AL23" s="60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131"/>
      <c r="BG23" s="42"/>
      <c r="BH23" s="42"/>
      <c r="BI23" s="42"/>
      <c r="BJ23" s="42"/>
      <c r="BK23" s="42"/>
      <c r="BL23" s="152"/>
      <c r="BM23" s="42"/>
      <c r="BN23" s="76"/>
      <c r="BO23" s="42"/>
      <c r="BP23" s="76"/>
      <c r="BQ23" s="42"/>
      <c r="BR23" s="162">
        <v>4000.0</v>
      </c>
      <c r="BS23" s="42"/>
      <c r="BT23" s="76"/>
      <c r="BU23" s="42"/>
      <c r="BV23" s="76"/>
      <c r="BW23" s="42"/>
      <c r="BX23" s="152"/>
      <c r="BY23" s="42"/>
      <c r="BZ23" s="76"/>
      <c r="CA23" s="42"/>
      <c r="CB23" s="76"/>
      <c r="CC23" s="42"/>
      <c r="CD23" s="76"/>
      <c r="CE23" s="42"/>
      <c r="CF23" s="42"/>
      <c r="CG23" s="42"/>
      <c r="CH23" s="42"/>
      <c r="CI23" s="42"/>
      <c r="CJ23" s="42"/>
      <c r="CK23" s="42"/>
      <c r="CL23" s="42"/>
      <c r="CM23" s="42"/>
      <c r="CN23" s="42"/>
    </row>
    <row r="24" ht="15.75" customHeight="1">
      <c r="A24" s="6"/>
      <c r="B24" s="47" t="s">
        <v>29</v>
      </c>
      <c r="C24" s="48"/>
      <c r="D24" s="140"/>
      <c r="E24" s="140"/>
      <c r="F24" s="140"/>
      <c r="G24" s="141"/>
      <c r="H24" s="50"/>
      <c r="I24" s="50"/>
      <c r="J24" s="50"/>
      <c r="K24" s="50"/>
      <c r="L24" s="128"/>
      <c r="M24" s="6"/>
      <c r="N24" s="6"/>
      <c r="O24" s="42"/>
      <c r="P24" s="42"/>
      <c r="Q24" s="42"/>
      <c r="R24" s="42"/>
      <c r="S24" s="42"/>
      <c r="T24" s="129"/>
      <c r="U24" s="130"/>
      <c r="V24" s="131"/>
      <c r="W24" s="131"/>
      <c r="X24" s="131"/>
      <c r="Y24" s="131"/>
      <c r="Z24" s="131"/>
      <c r="AA24" s="42"/>
      <c r="AB24" s="132"/>
      <c r="AC24" s="42"/>
      <c r="AD24" s="42"/>
      <c r="AE24" s="42"/>
      <c r="AF24" s="42"/>
      <c r="AG24" s="42"/>
      <c r="AH24" s="42"/>
      <c r="AI24" s="42"/>
      <c r="AJ24" s="42"/>
      <c r="AK24" s="42"/>
      <c r="AL24" s="60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131"/>
      <c r="BG24" s="42"/>
      <c r="BH24" s="42"/>
      <c r="BI24" s="42"/>
      <c r="BJ24" s="42"/>
      <c r="BK24" s="42"/>
      <c r="BL24" s="152">
        <f>SUM(BL25:BL35)</f>
        <v>13683.24</v>
      </c>
      <c r="BM24" s="42"/>
      <c r="BN24" s="76">
        <f>SUM(BN25:BN35)</f>
        <v>13683.24</v>
      </c>
      <c r="BO24" s="42"/>
      <c r="BP24" s="76">
        <f>SUM(BP25:BP35)</f>
        <v>14858.24</v>
      </c>
      <c r="BQ24" s="42"/>
      <c r="BR24" s="76">
        <f>SUM(BR25:BR35)</f>
        <v>14452.24</v>
      </c>
      <c r="BS24" s="42"/>
      <c r="BT24" s="76">
        <f>SUM(BT25:BT35)</f>
        <v>14452.24</v>
      </c>
      <c r="BU24" s="42"/>
      <c r="BV24" s="76">
        <f>SUM(BV25:BV35)</f>
        <v>14452.24</v>
      </c>
      <c r="BW24" s="42"/>
      <c r="BX24" s="152">
        <f>SUM(BX25:BX35)</f>
        <v>14458.24</v>
      </c>
      <c r="BY24" s="42"/>
      <c r="BZ24" s="76">
        <f>SUM(BZ25:BZ35)</f>
        <v>14461.24</v>
      </c>
      <c r="CA24" s="42"/>
      <c r="CB24" s="76">
        <f>SUM(CB25:CB35)</f>
        <v>14461.24</v>
      </c>
      <c r="CC24" s="42"/>
      <c r="CD24" s="76">
        <f>SUM(CD25:CD35)</f>
        <v>14461.24</v>
      </c>
      <c r="CE24" s="42"/>
      <c r="CF24" s="42"/>
      <c r="CG24" s="42"/>
      <c r="CH24" s="42"/>
      <c r="CI24" s="42"/>
      <c r="CJ24" s="42"/>
      <c r="CK24" s="42"/>
      <c r="CL24" s="42"/>
      <c r="CM24" s="42"/>
      <c r="CN24" s="42"/>
    </row>
    <row r="25" ht="15.75" customHeight="1">
      <c r="A25" s="6"/>
      <c r="B25" s="47" t="s">
        <v>78</v>
      </c>
      <c r="C25" s="48" t="s">
        <v>110</v>
      </c>
      <c r="D25" s="140"/>
      <c r="E25" s="140">
        <v>1199.03</v>
      </c>
      <c r="F25" s="140"/>
      <c r="G25" s="141">
        <v>1199.03</v>
      </c>
      <c r="H25" s="50">
        <v>900.0</v>
      </c>
      <c r="I25" s="50">
        <v>1199.03</v>
      </c>
      <c r="J25" s="50"/>
      <c r="K25" s="50">
        <v>1199.03</v>
      </c>
      <c r="L25" s="128"/>
      <c r="M25" s="141">
        <v>1199.03</v>
      </c>
      <c r="N25" s="6"/>
      <c r="O25" s="141">
        <v>1199.03</v>
      </c>
      <c r="P25" s="42"/>
      <c r="Q25" s="141">
        <v>1199.03</v>
      </c>
      <c r="R25" s="42"/>
      <c r="S25" s="141">
        <v>1199.03</v>
      </c>
      <c r="T25" s="129">
        <v>1199.92</v>
      </c>
      <c r="U25" s="158">
        <v>2398.0</v>
      </c>
      <c r="V25" s="50"/>
      <c r="W25" s="50"/>
      <c r="X25" s="50"/>
      <c r="Y25" s="50"/>
      <c r="Z25" s="50">
        <f>1199.03*3</f>
        <v>3597.09</v>
      </c>
      <c r="AA25" s="141"/>
      <c r="AB25" s="143">
        <v>1199.03</v>
      </c>
      <c r="AC25" s="141"/>
      <c r="AD25" s="141">
        <v>1199.03</v>
      </c>
      <c r="AE25" s="141"/>
      <c r="AF25" s="141">
        <v>1199.03</v>
      </c>
      <c r="AG25" s="141"/>
      <c r="AH25" s="161">
        <v>1199.03</v>
      </c>
      <c r="AI25" s="141"/>
      <c r="AJ25" s="141">
        <v>1199.03</v>
      </c>
      <c r="AK25" s="141"/>
      <c r="AL25" s="141">
        <v>1199.03</v>
      </c>
      <c r="AM25" s="141"/>
      <c r="AN25" s="141">
        <v>1199.03</v>
      </c>
      <c r="AO25" s="141"/>
      <c r="AP25" s="141">
        <v>1199.03</v>
      </c>
      <c r="AQ25" s="141"/>
      <c r="AR25" s="141">
        <v>1199.03</v>
      </c>
      <c r="AS25" s="141"/>
      <c r="AT25" s="141">
        <v>1050.0</v>
      </c>
      <c r="AU25" s="141"/>
      <c r="AV25" s="141">
        <v>1050.0</v>
      </c>
      <c r="AW25" s="141"/>
      <c r="AX25" s="141">
        <v>1050.0</v>
      </c>
      <c r="AY25" s="141"/>
      <c r="AZ25" s="141">
        <v>1050.0</v>
      </c>
      <c r="BA25" s="141"/>
      <c r="BB25" s="141">
        <v>1050.0</v>
      </c>
      <c r="BC25" s="141"/>
      <c r="BD25" s="141">
        <v>1050.0</v>
      </c>
      <c r="BE25" s="141"/>
      <c r="BF25" s="50">
        <v>1050.0</v>
      </c>
      <c r="BG25" s="141"/>
      <c r="BH25" s="141">
        <v>1050.0</v>
      </c>
      <c r="BI25" s="141"/>
      <c r="BJ25" s="141">
        <v>1050.0</v>
      </c>
      <c r="BK25" s="141"/>
      <c r="BL25" s="141">
        <v>1454.0</v>
      </c>
      <c r="BM25" s="141"/>
      <c r="BN25" s="141">
        <v>1454.0</v>
      </c>
      <c r="BO25" s="141"/>
      <c r="BP25" s="141">
        <v>1454.0</v>
      </c>
      <c r="BQ25" s="141"/>
      <c r="BR25" s="141">
        <v>1454.0</v>
      </c>
      <c r="BS25" s="141"/>
      <c r="BT25" s="141">
        <v>1454.0</v>
      </c>
      <c r="BU25" s="141"/>
      <c r="BV25" s="141">
        <v>1454.0</v>
      </c>
      <c r="BW25" s="141"/>
      <c r="BX25" s="141">
        <v>1455.0</v>
      </c>
      <c r="BY25" s="141"/>
      <c r="BZ25" s="141">
        <v>1455.0</v>
      </c>
      <c r="CA25" s="141"/>
      <c r="CB25" s="141">
        <v>1455.0</v>
      </c>
      <c r="CC25" s="141"/>
      <c r="CD25" s="141">
        <v>1455.0</v>
      </c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</row>
    <row r="26" ht="15.75" customHeight="1">
      <c r="A26" s="6"/>
      <c r="B26" s="47" t="s">
        <v>80</v>
      </c>
      <c r="C26" s="48" t="s">
        <v>110</v>
      </c>
      <c r="D26" s="140"/>
      <c r="E26" s="140">
        <v>911.35</v>
      </c>
      <c r="F26" s="140"/>
      <c r="G26" s="141">
        <v>911.35</v>
      </c>
      <c r="H26" s="50"/>
      <c r="I26" s="50">
        <v>911.35</v>
      </c>
      <c r="J26" s="50"/>
      <c r="K26" s="50">
        <v>911.35</v>
      </c>
      <c r="L26" s="128"/>
      <c r="M26" s="141">
        <v>911.35</v>
      </c>
      <c r="N26" s="6"/>
      <c r="O26" s="141">
        <v>911.35</v>
      </c>
      <c r="P26" s="42"/>
      <c r="Q26" s="141">
        <v>911.35</v>
      </c>
      <c r="R26" s="42"/>
      <c r="S26" s="141">
        <v>911.35</v>
      </c>
      <c r="T26" s="129">
        <f>911.33+913.83</f>
        <v>1825.16</v>
      </c>
      <c r="U26" s="158">
        <v>911.35</v>
      </c>
      <c r="V26" s="112">
        <v>913.0</v>
      </c>
      <c r="W26" s="50"/>
      <c r="X26" s="50">
        <v>400.0</v>
      </c>
      <c r="Y26" s="50"/>
      <c r="Z26" s="50">
        <f>913+(913-400)</f>
        <v>1426</v>
      </c>
      <c r="AA26" s="141"/>
      <c r="AB26" s="143">
        <v>913.0</v>
      </c>
      <c r="AC26" s="141"/>
      <c r="AD26" s="141">
        <v>913.0</v>
      </c>
      <c r="AE26" s="141"/>
      <c r="AF26" s="141">
        <v>913.0</v>
      </c>
      <c r="AG26" s="141"/>
      <c r="AH26" s="161">
        <v>1163.4</v>
      </c>
      <c r="AI26" s="141"/>
      <c r="AJ26" s="141">
        <v>1163.39</v>
      </c>
      <c r="AK26" s="141"/>
      <c r="AL26" s="141">
        <v>1163.39</v>
      </c>
      <c r="AM26" s="141"/>
      <c r="AN26" s="141">
        <v>1163.39</v>
      </c>
      <c r="AO26" s="141"/>
      <c r="AP26" s="141">
        <v>1163.39</v>
      </c>
      <c r="AQ26" s="141"/>
      <c r="AR26" s="60">
        <v>1538.0</v>
      </c>
      <c r="AS26" s="141"/>
      <c r="AT26" s="60">
        <v>1163.4</v>
      </c>
      <c r="AU26" s="141"/>
      <c r="AV26" s="60">
        <v>1163.4</v>
      </c>
      <c r="AW26" s="141"/>
      <c r="AX26" s="60">
        <v>1163.4</v>
      </c>
      <c r="AY26" s="141"/>
      <c r="AZ26" s="60">
        <v>1163.4</v>
      </c>
      <c r="BA26" s="141"/>
      <c r="BB26" s="60">
        <v>1163.4</v>
      </c>
      <c r="BC26" s="60"/>
      <c r="BD26" s="60">
        <v>1163.4</v>
      </c>
      <c r="BE26" s="60"/>
      <c r="BF26" s="127">
        <v>1163.4</v>
      </c>
      <c r="BG26" s="60"/>
      <c r="BH26" s="60">
        <v>1163.4</v>
      </c>
      <c r="BI26" s="60"/>
      <c r="BJ26" s="60">
        <v>1163.4</v>
      </c>
      <c r="BK26" s="60"/>
      <c r="BL26" s="60">
        <v>1163.4</v>
      </c>
      <c r="BM26" s="60"/>
      <c r="BN26" s="60">
        <v>1163.4</v>
      </c>
      <c r="BO26" s="60"/>
      <c r="BP26" s="60">
        <v>1163.4</v>
      </c>
      <c r="BQ26" s="60"/>
      <c r="BR26" s="60">
        <v>1163.4</v>
      </c>
      <c r="BS26" s="60"/>
      <c r="BT26" s="60">
        <v>1163.4</v>
      </c>
      <c r="BU26" s="60"/>
      <c r="BV26" s="60">
        <v>1163.4</v>
      </c>
      <c r="BW26" s="60"/>
      <c r="BX26" s="60">
        <v>1164.4</v>
      </c>
      <c r="BY26" s="60"/>
      <c r="BZ26" s="60">
        <v>1164.4</v>
      </c>
      <c r="CA26" s="60"/>
      <c r="CB26" s="60">
        <v>1164.4</v>
      </c>
      <c r="CC26" s="60"/>
      <c r="CD26" s="60">
        <v>1164.4</v>
      </c>
      <c r="CE26" s="60"/>
      <c r="CF26" s="60"/>
      <c r="CG26" s="60"/>
      <c r="CH26" s="60"/>
      <c r="CI26" s="60"/>
      <c r="CJ26" s="60"/>
      <c r="CK26" s="60"/>
      <c r="CL26" s="60"/>
      <c r="CM26" s="60"/>
      <c r="CN26" s="60"/>
    </row>
    <row r="27" ht="15.75" customHeight="1">
      <c r="A27" s="6"/>
      <c r="B27" s="47" t="s">
        <v>113</v>
      </c>
      <c r="C27" s="48" t="s">
        <v>110</v>
      </c>
      <c r="D27" s="140"/>
      <c r="E27" s="140">
        <v>2700.0</v>
      </c>
      <c r="F27" s="140">
        <v>2700.0</v>
      </c>
      <c r="G27" s="141">
        <v>3000.0</v>
      </c>
      <c r="H27" s="50">
        <v>2000.0</v>
      </c>
      <c r="I27" s="50">
        <v>3000.0</v>
      </c>
      <c r="J27" s="50"/>
      <c r="K27" s="50">
        <v>3000.0</v>
      </c>
      <c r="L27" s="128"/>
      <c r="M27" s="141">
        <v>3000.0</v>
      </c>
      <c r="N27" s="6"/>
      <c r="O27" s="141">
        <f>2*1150</f>
        <v>2300</v>
      </c>
      <c r="P27" s="42"/>
      <c r="Q27" s="141">
        <v>1500.0</v>
      </c>
      <c r="R27" s="42"/>
      <c r="S27" s="141">
        <v>3000.0</v>
      </c>
      <c r="T27" s="129">
        <f>900*2+75+40+8.79</f>
        <v>1923.79</v>
      </c>
      <c r="U27" s="158">
        <f>50+3000</f>
        <v>3050</v>
      </c>
      <c r="V27" s="50"/>
      <c r="W27" s="50"/>
      <c r="X27" s="50">
        <v>1400.0</v>
      </c>
      <c r="Y27" s="50">
        <v>2000.0</v>
      </c>
      <c r="Z27" s="50">
        <v>3000.0</v>
      </c>
      <c r="AA27" s="6"/>
      <c r="AB27" s="143">
        <v>3000.0</v>
      </c>
      <c r="AC27" s="141"/>
      <c r="AD27" s="141">
        <v>3000.0</v>
      </c>
      <c r="AE27" s="141"/>
      <c r="AF27" s="141">
        <f>3076.92*2</f>
        <v>6153.84</v>
      </c>
      <c r="AG27" s="141"/>
      <c r="AH27" s="161">
        <v>5333.82</v>
      </c>
      <c r="AI27" s="141"/>
      <c r="AJ27" s="141">
        <f>2117.51+2069.67</f>
        <v>4187.18</v>
      </c>
      <c r="AK27" s="141"/>
      <c r="AL27" s="141">
        <f>2117.51+2069.67</f>
        <v>4187.18</v>
      </c>
      <c r="AM27" s="141"/>
      <c r="AN27" s="141">
        <f>2117.51+2069.67</f>
        <v>4187.18</v>
      </c>
      <c r="AO27" s="141"/>
      <c r="AP27" s="141">
        <f>2117.51+2069.67</f>
        <v>4187.18</v>
      </c>
      <c r="AQ27" s="141"/>
      <c r="AR27" s="141">
        <f>2117.51+2069.67</f>
        <v>4187.18</v>
      </c>
      <c r="AT27" s="141">
        <v>2000.0</v>
      </c>
      <c r="AU27" s="141">
        <f>2117.51+2069.67-2000</f>
        <v>2187.18</v>
      </c>
      <c r="AV27" s="141">
        <f>(2117.51+2069.67)/2</f>
        <v>2093.59</v>
      </c>
      <c r="AW27" s="141">
        <f>AV27</f>
        <v>2093.59</v>
      </c>
      <c r="AX27" s="141">
        <f>2117.51+2069.67</f>
        <v>4187.18</v>
      </c>
      <c r="AY27" s="84">
        <v>2117.51</v>
      </c>
      <c r="AZ27" s="141">
        <f>2117.51+(2069.67/2)</f>
        <v>3152.345</v>
      </c>
      <c r="BA27" s="141">
        <f>(2069.67/2)</f>
        <v>1034.835</v>
      </c>
      <c r="BB27" s="141">
        <f>2117.51+2069.67</f>
        <v>4187.18</v>
      </c>
      <c r="BD27" s="141">
        <f>2117.51+2069.67</f>
        <v>4187.18</v>
      </c>
      <c r="BE27" s="141"/>
      <c r="BF27" s="50">
        <f>2117.51+2069.67</f>
        <v>4187.18</v>
      </c>
      <c r="BH27" s="141">
        <f>2117.51+2069.67</f>
        <v>4187.18</v>
      </c>
      <c r="BI27" s="141">
        <v>10000.0</v>
      </c>
      <c r="BJ27" s="141">
        <f>2117.51+2069.67</f>
        <v>4187.18</v>
      </c>
      <c r="BK27" s="141"/>
      <c r="BL27" s="141">
        <f>2117.51+2069.67</f>
        <v>4187.18</v>
      </c>
      <c r="BN27" s="141">
        <v>4187.18</v>
      </c>
      <c r="BO27" s="141"/>
      <c r="BP27" s="141">
        <v>4187.18</v>
      </c>
      <c r="BQ27" s="141"/>
      <c r="BR27" s="141">
        <v>4187.18</v>
      </c>
      <c r="BS27" s="141"/>
      <c r="BT27" s="141">
        <v>4187.18</v>
      </c>
      <c r="BU27" s="141"/>
      <c r="BV27" s="141">
        <v>4187.18</v>
      </c>
      <c r="BW27" s="141"/>
      <c r="BX27" s="141">
        <f>2117.51+2069.67</f>
        <v>4187.18</v>
      </c>
      <c r="BZ27" s="141">
        <v>4188.18</v>
      </c>
      <c r="CA27" s="141"/>
      <c r="CB27" s="141">
        <v>4188.18</v>
      </c>
      <c r="CC27" s="141"/>
      <c r="CD27" s="141">
        <v>4188.18</v>
      </c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</row>
    <row r="28" ht="15.75" customHeight="1">
      <c r="A28" s="6"/>
      <c r="B28" s="47" t="s">
        <v>114</v>
      </c>
      <c r="C28" s="48" t="s">
        <v>110</v>
      </c>
      <c r="D28" s="126"/>
      <c r="E28" s="126"/>
      <c r="F28" s="111"/>
      <c r="G28" s="6"/>
      <c r="H28" s="127"/>
      <c r="I28" s="127"/>
      <c r="J28" s="127"/>
      <c r="K28" s="127"/>
      <c r="L28" s="128"/>
      <c r="M28" s="6"/>
      <c r="N28" s="6"/>
      <c r="O28" s="60"/>
      <c r="P28" s="60"/>
      <c r="Q28" s="60"/>
      <c r="R28" s="60"/>
      <c r="S28" s="60"/>
      <c r="T28" s="126"/>
      <c r="U28" s="145"/>
      <c r="V28" s="127"/>
      <c r="W28" s="127"/>
      <c r="X28" s="127"/>
      <c r="Y28" s="127"/>
      <c r="Z28" s="139"/>
      <c r="AA28" s="60"/>
      <c r="AB28" s="146"/>
      <c r="AC28" s="60"/>
      <c r="AD28" s="60"/>
      <c r="AE28" s="60"/>
      <c r="AF28" s="60">
        <f>2980+25</f>
        <v>3005</v>
      </c>
      <c r="AG28" s="60"/>
      <c r="AH28" s="60"/>
      <c r="AI28" s="133">
        <v>1020.0</v>
      </c>
      <c r="AJ28" s="60"/>
      <c r="AL28" s="60">
        <v>1034.0</v>
      </c>
      <c r="AM28" s="60"/>
      <c r="AN28" s="60">
        <v>2420.0</v>
      </c>
      <c r="AO28" s="60"/>
      <c r="AP28" s="60"/>
      <c r="AQ28" s="60"/>
      <c r="AR28" s="60">
        <v>1230.0</v>
      </c>
      <c r="AS28" s="60">
        <v>1232.0</v>
      </c>
      <c r="AT28" s="6">
        <v>0.0</v>
      </c>
      <c r="AU28" s="60">
        <v>1230.0</v>
      </c>
      <c r="AV28" s="60">
        <v>620.0</v>
      </c>
      <c r="AW28" s="60"/>
      <c r="AX28" s="60">
        <v>1230.0</v>
      </c>
      <c r="AY28" s="60"/>
      <c r="AZ28" s="60">
        <v>1230.0</v>
      </c>
      <c r="BA28" s="60"/>
      <c r="BB28" s="60">
        <v>1230.0</v>
      </c>
      <c r="BC28" s="60"/>
      <c r="BD28" s="60">
        <v>1230.0</v>
      </c>
      <c r="BE28" s="60"/>
      <c r="BF28" s="127">
        <v>1230.0</v>
      </c>
      <c r="BG28" s="60"/>
      <c r="BH28" s="60">
        <v>1230.0</v>
      </c>
      <c r="BI28" s="60"/>
      <c r="BJ28" s="60">
        <v>1230.0</v>
      </c>
      <c r="BK28" s="60"/>
      <c r="BL28" s="60">
        <v>951.0</v>
      </c>
      <c r="BM28" s="60"/>
      <c r="BN28" s="60">
        <v>951.0</v>
      </c>
      <c r="BO28" s="60"/>
      <c r="BP28" s="60">
        <v>951.0</v>
      </c>
      <c r="BQ28" s="60"/>
      <c r="BR28" s="60">
        <v>951.0</v>
      </c>
      <c r="BS28" s="60"/>
      <c r="BT28" s="60">
        <v>951.0</v>
      </c>
      <c r="BU28" s="60"/>
      <c r="BV28" s="60">
        <v>951.0</v>
      </c>
      <c r="BW28" s="60"/>
      <c r="BX28" s="60">
        <v>952.0</v>
      </c>
      <c r="BY28" s="60"/>
      <c r="BZ28" s="60">
        <v>952.0</v>
      </c>
      <c r="CA28" s="60"/>
      <c r="CB28" s="60">
        <v>952.0</v>
      </c>
      <c r="CC28" s="60"/>
      <c r="CD28" s="60">
        <v>952.0</v>
      </c>
      <c r="CE28" s="60"/>
      <c r="CF28" s="60"/>
      <c r="CG28" s="60"/>
      <c r="CH28" s="60"/>
      <c r="CI28" s="60"/>
      <c r="CJ28" s="60"/>
      <c r="CK28" s="60"/>
      <c r="CL28" s="60"/>
      <c r="CM28" s="60"/>
      <c r="CN28" s="60"/>
    </row>
    <row r="29" ht="15.75" customHeight="1">
      <c r="A29" s="6"/>
      <c r="B29" s="47" t="s">
        <v>115</v>
      </c>
      <c r="C29" s="48" t="s">
        <v>110</v>
      </c>
      <c r="D29" s="126"/>
      <c r="E29" s="126"/>
      <c r="F29" s="111"/>
      <c r="G29" s="6"/>
      <c r="H29" s="127"/>
      <c r="I29" s="127"/>
      <c r="J29" s="127"/>
      <c r="K29" s="127"/>
      <c r="L29" s="128"/>
      <c r="M29" s="6"/>
      <c r="N29" s="6"/>
      <c r="O29" s="60"/>
      <c r="P29" s="60"/>
      <c r="Q29" s="60"/>
      <c r="R29" s="60"/>
      <c r="S29" s="60"/>
      <c r="T29" s="126"/>
      <c r="U29" s="145"/>
      <c r="V29" s="127"/>
      <c r="W29" s="127"/>
      <c r="X29" s="127"/>
      <c r="Y29" s="127"/>
      <c r="Z29" s="139"/>
      <c r="AA29" s="60"/>
      <c r="AB29" s="146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>
        <v>321.6</v>
      </c>
      <c r="AR29" s="60">
        <v>304.83</v>
      </c>
      <c r="AS29" s="60"/>
      <c r="AT29" s="60">
        <f>1089.87*0.5</f>
        <v>544.935</v>
      </c>
      <c r="AU29" s="60"/>
      <c r="AV29" s="60">
        <v>1089.87</v>
      </c>
      <c r="AW29" s="60"/>
      <c r="AX29" s="60">
        <v>1089.87</v>
      </c>
      <c r="AY29" s="60"/>
      <c r="AZ29" s="60">
        <v>1089.87</v>
      </c>
      <c r="BA29" s="60"/>
      <c r="BB29" s="60">
        <v>1089.87</v>
      </c>
      <c r="BC29" s="60"/>
      <c r="BD29" s="60">
        <v>1089.87</v>
      </c>
      <c r="BE29" s="60"/>
      <c r="BF29" s="127">
        <v>1089.87</v>
      </c>
      <c r="BG29" s="60"/>
      <c r="BH29" s="60">
        <v>1089.87</v>
      </c>
      <c r="BI29" s="60"/>
      <c r="BJ29" s="60">
        <v>1089.87</v>
      </c>
      <c r="BK29" s="60"/>
      <c r="BL29" s="60">
        <v>1163.0</v>
      </c>
      <c r="BM29" s="60"/>
      <c r="BN29" s="60">
        <v>1163.0</v>
      </c>
      <c r="BO29" s="60"/>
      <c r="BP29" s="60">
        <v>1163.0</v>
      </c>
      <c r="BQ29" s="60"/>
      <c r="BR29" s="60">
        <v>1163.0</v>
      </c>
      <c r="BS29" s="60"/>
      <c r="BT29" s="60">
        <v>1163.0</v>
      </c>
      <c r="BU29" s="60"/>
      <c r="BV29" s="60">
        <v>1163.0</v>
      </c>
      <c r="BW29" s="60"/>
      <c r="BX29" s="60">
        <v>1164.0</v>
      </c>
      <c r="BY29" s="60"/>
      <c r="BZ29" s="60">
        <v>1164.0</v>
      </c>
      <c r="CA29" s="60"/>
      <c r="CB29" s="60">
        <v>1164.0</v>
      </c>
      <c r="CC29" s="60"/>
      <c r="CD29" s="60">
        <v>1164.0</v>
      </c>
      <c r="CE29" s="60"/>
      <c r="CF29" s="60"/>
      <c r="CG29" s="60"/>
      <c r="CH29" s="60"/>
      <c r="CI29" s="60"/>
      <c r="CJ29" s="60"/>
      <c r="CK29" s="60"/>
      <c r="CL29" s="60"/>
      <c r="CM29" s="60"/>
      <c r="CN29" s="60"/>
    </row>
    <row r="30" ht="15.75" customHeight="1">
      <c r="A30" s="6"/>
      <c r="B30" s="47" t="s">
        <v>116</v>
      </c>
      <c r="C30" s="48" t="s">
        <v>110</v>
      </c>
      <c r="D30" s="126"/>
      <c r="E30" s="126"/>
      <c r="F30" s="111"/>
      <c r="G30" s="6"/>
      <c r="H30" s="127"/>
      <c r="I30" s="127"/>
      <c r="J30" s="127"/>
      <c r="K30" s="127"/>
      <c r="L30" s="128"/>
      <c r="M30" s="6"/>
      <c r="N30" s="6"/>
      <c r="O30" s="60"/>
      <c r="P30" s="60"/>
      <c r="Q30" s="60"/>
      <c r="R30" s="60"/>
      <c r="S30" s="60"/>
      <c r="T30" s="126"/>
      <c r="U30" s="145"/>
      <c r="V30" s="127"/>
      <c r="W30" s="127"/>
      <c r="X30" s="127"/>
      <c r="Y30" s="127"/>
      <c r="Z30" s="139"/>
      <c r="AA30" s="60"/>
      <c r="AB30" s="146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>
        <v>0.0</v>
      </c>
      <c r="AS30" s="60"/>
      <c r="AT30" s="60">
        <f t="shared" ref="AT30:AT31" si="31">950.83</f>
        <v>950.83</v>
      </c>
      <c r="AU30" s="60"/>
      <c r="AV30" s="60">
        <f t="shared" ref="AV30:AV31" si="32">950.83</f>
        <v>950.83</v>
      </c>
      <c r="AW30" s="60"/>
      <c r="AX30" s="60">
        <f t="shared" ref="AX30:AX31" si="33">950.83</f>
        <v>950.83</v>
      </c>
      <c r="AY30" s="60"/>
      <c r="AZ30" s="60">
        <f t="shared" ref="AZ30:AZ31" si="34">950.83</f>
        <v>950.83</v>
      </c>
      <c r="BA30" s="60"/>
      <c r="BB30" s="60">
        <f t="shared" ref="BB30:BB31" si="35">950.83</f>
        <v>950.83</v>
      </c>
      <c r="BC30" s="60"/>
      <c r="BD30" s="60">
        <f t="shared" ref="BD30:BD31" si="36">950.83</f>
        <v>950.83</v>
      </c>
      <c r="BE30" s="60"/>
      <c r="BF30" s="127">
        <f t="shared" ref="BF30:BF31" si="37">950.83</f>
        <v>950.83</v>
      </c>
      <c r="BG30" s="60"/>
      <c r="BH30" s="60">
        <f t="shared" ref="BH30:BH31" si="38">950.83</f>
        <v>950.83</v>
      </c>
      <c r="BI30" s="60"/>
      <c r="BJ30" s="60">
        <f t="shared" ref="BJ30:BJ31" si="39">950.83</f>
        <v>950.83</v>
      </c>
      <c r="BK30" s="60"/>
      <c r="BL30" s="60">
        <f t="shared" ref="BL30:BL31" si="40">950.83</f>
        <v>950.83</v>
      </c>
      <c r="BM30" s="60"/>
      <c r="BN30" s="60">
        <v>950.83</v>
      </c>
      <c r="BO30" s="60"/>
      <c r="BP30" s="60">
        <v>950.83</v>
      </c>
      <c r="BQ30" s="60"/>
      <c r="BR30" s="60">
        <v>950.83</v>
      </c>
      <c r="BS30" s="60"/>
      <c r="BT30" s="60">
        <v>950.83</v>
      </c>
      <c r="BU30" s="60"/>
      <c r="BV30" s="60">
        <v>950.83</v>
      </c>
      <c r="BW30" s="60"/>
      <c r="BX30" s="60">
        <f t="shared" ref="BX30:BX31" si="41">950.83</f>
        <v>950.83</v>
      </c>
      <c r="BY30" s="60"/>
      <c r="BZ30" s="60">
        <v>951.83</v>
      </c>
      <c r="CA30" s="60"/>
      <c r="CB30" s="60">
        <v>951.83</v>
      </c>
      <c r="CC30" s="60"/>
      <c r="CD30" s="60">
        <v>951.83</v>
      </c>
      <c r="CE30" s="60"/>
      <c r="CF30" s="60"/>
      <c r="CG30" s="60"/>
      <c r="CH30" s="60"/>
      <c r="CI30" s="60"/>
      <c r="CJ30" s="60"/>
      <c r="CK30" s="60"/>
      <c r="CL30" s="60"/>
      <c r="CM30" s="60"/>
      <c r="CN30" s="60"/>
    </row>
    <row r="31" ht="15.75" customHeight="1">
      <c r="A31" s="6"/>
      <c r="B31" s="47" t="s">
        <v>117</v>
      </c>
      <c r="C31" s="48" t="s">
        <v>110</v>
      </c>
      <c r="D31" s="126"/>
      <c r="E31" s="126"/>
      <c r="F31" s="111"/>
      <c r="G31" s="6"/>
      <c r="H31" s="127"/>
      <c r="I31" s="127"/>
      <c r="J31" s="127"/>
      <c r="K31" s="127"/>
      <c r="L31" s="128"/>
      <c r="M31" s="6"/>
      <c r="N31" s="6"/>
      <c r="O31" s="60"/>
      <c r="P31" s="60"/>
      <c r="Q31" s="60"/>
      <c r="R31" s="60"/>
      <c r="S31" s="60"/>
      <c r="T31" s="126"/>
      <c r="U31" s="145"/>
      <c r="V31" s="127"/>
      <c r="W31" s="127"/>
      <c r="X31" s="127"/>
      <c r="Y31" s="127"/>
      <c r="Z31" s="139"/>
      <c r="AA31" s="60"/>
      <c r="AB31" s="146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>
        <f t="shared" si="31"/>
        <v>950.83</v>
      </c>
      <c r="AU31" s="60"/>
      <c r="AV31" s="60">
        <f t="shared" si="32"/>
        <v>950.83</v>
      </c>
      <c r="AW31" s="60"/>
      <c r="AX31" s="60">
        <f t="shared" si="33"/>
        <v>950.83</v>
      </c>
      <c r="AY31" s="60"/>
      <c r="AZ31" s="60">
        <f t="shared" si="34"/>
        <v>950.83</v>
      </c>
      <c r="BA31" s="60"/>
      <c r="BB31" s="60">
        <f t="shared" si="35"/>
        <v>950.83</v>
      </c>
      <c r="BC31" s="60"/>
      <c r="BD31" s="60">
        <f t="shared" si="36"/>
        <v>950.83</v>
      </c>
      <c r="BE31" s="60"/>
      <c r="BF31" s="127">
        <f t="shared" si="37"/>
        <v>950.83</v>
      </c>
      <c r="BG31" s="60"/>
      <c r="BH31" s="60">
        <f t="shared" si="38"/>
        <v>950.83</v>
      </c>
      <c r="BI31" s="60"/>
      <c r="BJ31" s="60">
        <f t="shared" si="39"/>
        <v>950.83</v>
      </c>
      <c r="BK31" s="60"/>
      <c r="BL31" s="60">
        <f t="shared" si="40"/>
        <v>950.83</v>
      </c>
      <c r="BM31" s="60"/>
      <c r="BN31" s="60">
        <v>950.83</v>
      </c>
      <c r="BO31" s="60"/>
      <c r="BP31" s="60">
        <v>950.83</v>
      </c>
      <c r="BQ31" s="60"/>
      <c r="BR31" s="60">
        <v>950.83</v>
      </c>
      <c r="BS31" s="60"/>
      <c r="BT31" s="60">
        <v>950.83</v>
      </c>
      <c r="BU31" s="60"/>
      <c r="BV31" s="60">
        <v>950.83</v>
      </c>
      <c r="BW31" s="60"/>
      <c r="BX31" s="60">
        <f t="shared" si="41"/>
        <v>950.83</v>
      </c>
      <c r="BY31" s="60"/>
      <c r="BZ31" s="60">
        <v>951.83</v>
      </c>
      <c r="CA31" s="60"/>
      <c r="CB31" s="60">
        <v>951.83</v>
      </c>
      <c r="CC31" s="60"/>
      <c r="CD31" s="60">
        <v>951.83</v>
      </c>
      <c r="CE31" s="60"/>
      <c r="CF31" s="60"/>
      <c r="CG31" s="60"/>
      <c r="CH31" s="60"/>
      <c r="CI31" s="60"/>
      <c r="CJ31" s="60"/>
      <c r="CK31" s="60"/>
      <c r="CL31" s="60"/>
      <c r="CM31" s="60"/>
      <c r="CN31" s="60"/>
    </row>
    <row r="32" ht="15.75" customHeight="1">
      <c r="A32" s="6"/>
      <c r="B32" s="47" t="s">
        <v>118</v>
      </c>
      <c r="C32" s="48" t="s">
        <v>110</v>
      </c>
      <c r="D32" s="126"/>
      <c r="E32" s="126"/>
      <c r="F32" s="111"/>
      <c r="G32" s="6"/>
      <c r="H32" s="127"/>
      <c r="I32" s="127"/>
      <c r="J32" s="127"/>
      <c r="K32" s="127"/>
      <c r="L32" s="128"/>
      <c r="M32" s="6"/>
      <c r="N32" s="6"/>
      <c r="O32" s="60"/>
      <c r="P32" s="60"/>
      <c r="Q32" s="60"/>
      <c r="R32" s="60"/>
      <c r="S32" s="60"/>
      <c r="T32" s="126"/>
      <c r="U32" s="145"/>
      <c r="V32" s="127"/>
      <c r="W32" s="127"/>
      <c r="X32" s="127"/>
      <c r="Y32" s="127"/>
      <c r="Z32" s="139"/>
      <c r="AA32" s="60"/>
      <c r="AB32" s="146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>
        <v>0.0</v>
      </c>
      <c r="AS32" s="60"/>
      <c r="AT32" s="60">
        <v>0.0</v>
      </c>
      <c r="AU32" s="60"/>
      <c r="AV32" s="60">
        <v>0.0</v>
      </c>
      <c r="AW32" s="60"/>
      <c r="AX32" s="60"/>
      <c r="AY32" s="60"/>
      <c r="AZ32" s="60"/>
      <c r="BA32" s="60"/>
      <c r="BB32" s="60">
        <v>1660.0</v>
      </c>
      <c r="BC32" s="60"/>
      <c r="BD32" s="60"/>
      <c r="BE32" s="60"/>
      <c r="BF32" s="127"/>
      <c r="BG32" s="60"/>
      <c r="BH32" s="60"/>
      <c r="BI32" s="60"/>
      <c r="BJ32" s="60">
        <v>1200.0</v>
      </c>
      <c r="BK32" s="60"/>
      <c r="BL32" s="60">
        <v>1163.0</v>
      </c>
      <c r="BM32" s="60"/>
      <c r="BN32" s="60">
        <v>1163.0</v>
      </c>
      <c r="BO32" s="60"/>
      <c r="BP32" s="60">
        <v>1163.0</v>
      </c>
      <c r="BQ32" s="60"/>
      <c r="BR32" s="60">
        <v>1163.0</v>
      </c>
      <c r="BS32" s="60"/>
      <c r="BT32" s="60">
        <v>1163.0</v>
      </c>
      <c r="BU32" s="60"/>
      <c r="BV32" s="60">
        <v>1163.0</v>
      </c>
      <c r="BW32" s="60"/>
      <c r="BX32" s="60">
        <v>1164.0</v>
      </c>
      <c r="BY32" s="60"/>
      <c r="BZ32" s="60">
        <v>1164.0</v>
      </c>
      <c r="CA32" s="60"/>
      <c r="CB32" s="60">
        <v>1164.0</v>
      </c>
      <c r="CC32" s="60"/>
      <c r="CD32" s="60">
        <v>1164.0</v>
      </c>
      <c r="CE32" s="60"/>
      <c r="CF32" s="60"/>
      <c r="CG32" s="60"/>
      <c r="CH32" s="60"/>
      <c r="CI32" s="60"/>
      <c r="CJ32" s="60"/>
      <c r="CK32" s="60"/>
      <c r="CL32" s="60"/>
      <c r="CM32" s="60"/>
      <c r="CN32" s="60"/>
    </row>
    <row r="33" ht="15.75" hidden="1" customHeight="1">
      <c r="A33" s="6"/>
      <c r="B33" s="47" t="s">
        <v>82</v>
      </c>
      <c r="C33" s="48"/>
      <c r="D33" s="126"/>
      <c r="E33" s="126"/>
      <c r="F33" s="111"/>
      <c r="G33" s="6"/>
      <c r="H33" s="127"/>
      <c r="I33" s="127"/>
      <c r="J33" s="127"/>
      <c r="K33" s="127"/>
      <c r="L33" s="128"/>
      <c r="M33" s="6"/>
      <c r="N33" s="6"/>
      <c r="O33" s="60"/>
      <c r="P33" s="60"/>
      <c r="Q33" s="60"/>
      <c r="R33" s="60"/>
      <c r="S33" s="60"/>
      <c r="T33" s="126"/>
      <c r="U33" s="145"/>
      <c r="V33" s="127"/>
      <c r="W33" s="127"/>
      <c r="X33" s="127"/>
      <c r="Y33" s="127"/>
      <c r="Z33" s="139"/>
      <c r="AA33" s="60"/>
      <c r="AB33" s="146"/>
      <c r="AC33" s="60"/>
      <c r="AD33" s="60">
        <v>1020.0</v>
      </c>
      <c r="AE33" s="60"/>
      <c r="AF33" s="60">
        <v>1020.0</v>
      </c>
      <c r="AG33" s="60"/>
      <c r="AH33" s="60"/>
      <c r="AI33" s="60"/>
      <c r="AJ33" s="60"/>
      <c r="AK33" s="60"/>
      <c r="AL33" s="100"/>
      <c r="AM33" s="60"/>
      <c r="AN33" s="60"/>
      <c r="AO33" s="60">
        <v>5855.0</v>
      </c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127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</row>
    <row r="34" ht="15.75" customHeight="1">
      <c r="A34" s="6"/>
      <c r="B34" s="47" t="s">
        <v>119</v>
      </c>
      <c r="C34" s="48"/>
      <c r="D34" s="126"/>
      <c r="E34" s="126"/>
      <c r="F34" s="111"/>
      <c r="G34" s="6"/>
      <c r="H34" s="127"/>
      <c r="I34" s="127"/>
      <c r="J34" s="127"/>
      <c r="K34" s="127"/>
      <c r="L34" s="128"/>
      <c r="M34" s="6"/>
      <c r="N34" s="6"/>
      <c r="O34" s="60"/>
      <c r="P34" s="60"/>
      <c r="Q34" s="60"/>
      <c r="R34" s="60"/>
      <c r="S34" s="60"/>
      <c r="T34" s="126"/>
      <c r="U34" s="145"/>
      <c r="V34" s="127"/>
      <c r="W34" s="127"/>
      <c r="X34" s="127"/>
      <c r="Y34" s="127"/>
      <c r="Z34" s="127"/>
      <c r="AA34" s="60"/>
      <c r="AB34" s="146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134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127"/>
      <c r="BG34" s="60"/>
      <c r="BH34" s="60"/>
      <c r="BI34" s="60"/>
      <c r="BJ34" s="60">
        <f>20000/26</f>
        <v>769.2307692</v>
      </c>
      <c r="BK34" s="60"/>
      <c r="BL34" s="60"/>
      <c r="BM34" s="60"/>
      <c r="BN34" s="60"/>
      <c r="BO34" s="60"/>
      <c r="BP34" s="60">
        <v>1175.0</v>
      </c>
      <c r="BQ34" s="60"/>
      <c r="BR34" s="60">
        <v>769.0</v>
      </c>
      <c r="BS34" s="60"/>
      <c r="BT34" s="60">
        <v>769.0</v>
      </c>
      <c r="BU34" s="60"/>
      <c r="BV34" s="60">
        <v>769.0</v>
      </c>
      <c r="BW34" s="60"/>
      <c r="BX34" s="60">
        <v>769.0</v>
      </c>
      <c r="BY34" s="60"/>
      <c r="BZ34" s="60">
        <v>769.0</v>
      </c>
      <c r="CA34" s="60"/>
      <c r="CB34" s="60">
        <v>769.0</v>
      </c>
      <c r="CC34" s="60"/>
      <c r="CD34" s="60">
        <v>769.0</v>
      </c>
      <c r="CE34" s="60"/>
      <c r="CF34" s="60"/>
      <c r="CG34" s="60"/>
      <c r="CH34" s="60"/>
      <c r="CI34" s="60"/>
      <c r="CJ34" s="60"/>
      <c r="CK34" s="60"/>
      <c r="CL34" s="60"/>
      <c r="CM34" s="60"/>
      <c r="CN34" s="60"/>
    </row>
    <row r="35" ht="15.75" customHeight="1">
      <c r="A35" s="6"/>
      <c r="B35" s="47" t="s">
        <v>120</v>
      </c>
      <c r="C35" s="48"/>
      <c r="D35" s="126"/>
      <c r="E35" s="126"/>
      <c r="F35" s="111"/>
      <c r="G35" s="6"/>
      <c r="H35" s="127"/>
      <c r="I35" s="127"/>
      <c r="J35" s="127"/>
      <c r="K35" s="127"/>
      <c r="L35" s="128"/>
      <c r="M35" s="6"/>
      <c r="N35" s="6"/>
      <c r="O35" s="60"/>
      <c r="P35" s="60"/>
      <c r="Q35" s="60"/>
      <c r="R35" s="60"/>
      <c r="S35" s="60"/>
      <c r="T35" s="126"/>
      <c r="U35" s="145"/>
      <c r="V35" s="127"/>
      <c r="W35" s="127"/>
      <c r="X35" s="127"/>
      <c r="Y35" s="127"/>
      <c r="Z35" s="127"/>
      <c r="AA35" s="60"/>
      <c r="AB35" s="146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134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127"/>
      <c r="BG35" s="60"/>
      <c r="BH35" s="60"/>
      <c r="BI35" s="60"/>
      <c r="BJ35" s="60">
        <v>1200.0</v>
      </c>
      <c r="BK35" s="60"/>
      <c r="BL35" s="60">
        <v>1700.0</v>
      </c>
      <c r="BM35" s="60"/>
      <c r="BN35" s="60">
        <v>1700.0</v>
      </c>
      <c r="BO35" s="60"/>
      <c r="BP35" s="60">
        <v>1700.0</v>
      </c>
      <c r="BQ35" s="60"/>
      <c r="BR35" s="60">
        <v>1700.0</v>
      </c>
      <c r="BS35" s="60"/>
      <c r="BT35" s="60">
        <v>1700.0</v>
      </c>
      <c r="BU35" s="60"/>
      <c r="BV35" s="60">
        <v>1700.0</v>
      </c>
      <c r="BW35" s="60"/>
      <c r="BX35" s="60">
        <v>1701.0</v>
      </c>
      <c r="BY35" s="60"/>
      <c r="BZ35" s="60">
        <v>1701.0</v>
      </c>
      <c r="CA35" s="60"/>
      <c r="CB35" s="60">
        <v>1701.0</v>
      </c>
      <c r="CC35" s="60"/>
      <c r="CD35" s="60">
        <v>1701.0</v>
      </c>
      <c r="CE35" s="60"/>
      <c r="CF35" s="60"/>
      <c r="CG35" s="60"/>
      <c r="CH35" s="60"/>
      <c r="CI35" s="60"/>
      <c r="CJ35" s="60"/>
      <c r="CK35" s="60"/>
      <c r="CL35" s="60"/>
      <c r="CM35" s="60"/>
      <c r="CN35" s="60"/>
    </row>
    <row r="36" ht="15.75" customHeight="1">
      <c r="A36" s="6"/>
      <c r="B36" s="47" t="s">
        <v>121</v>
      </c>
      <c r="C36" s="48" t="s">
        <v>110</v>
      </c>
      <c r="D36" s="126"/>
      <c r="E36" s="126"/>
      <c r="F36" s="111"/>
      <c r="G36" s="6"/>
      <c r="H36" s="127"/>
      <c r="I36" s="127"/>
      <c r="J36" s="127"/>
      <c r="K36" s="127"/>
      <c r="L36" s="128"/>
      <c r="M36" s="6"/>
      <c r="N36" s="6"/>
      <c r="O36" s="60"/>
      <c r="P36" s="60"/>
      <c r="Q36" s="60"/>
      <c r="R36" s="60"/>
      <c r="S36" s="60"/>
      <c r="T36" s="126"/>
      <c r="U36" s="145"/>
      <c r="V36" s="127"/>
      <c r="W36" s="127"/>
      <c r="X36" s="127"/>
      <c r="Y36" s="127"/>
      <c r="Z36" s="127"/>
      <c r="AA36" s="60"/>
      <c r="AB36" s="146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134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127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</row>
    <row r="37" ht="15.75" customHeight="1">
      <c r="A37" s="6"/>
      <c r="B37" s="47" t="s">
        <v>122</v>
      </c>
      <c r="C37" s="48"/>
      <c r="D37" s="126"/>
      <c r="E37" s="126"/>
      <c r="F37" s="111"/>
      <c r="G37" s="6"/>
      <c r="H37" s="127"/>
      <c r="I37" s="127"/>
      <c r="J37" s="127"/>
      <c r="K37" s="127"/>
      <c r="L37" s="128"/>
      <c r="M37" s="6"/>
      <c r="N37" s="6"/>
      <c r="O37" s="60"/>
      <c r="P37" s="60"/>
      <c r="Q37" s="60"/>
      <c r="R37" s="60"/>
      <c r="S37" s="60"/>
      <c r="T37" s="126"/>
      <c r="U37" s="145"/>
      <c r="V37" s="127"/>
      <c r="W37" s="127"/>
      <c r="X37" s="127"/>
      <c r="Y37" s="127"/>
      <c r="Z37" s="127"/>
      <c r="AA37" s="60"/>
      <c r="AB37" s="146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134">
        <f>241.51</f>
        <v>241.51</v>
      </c>
      <c r="AP37" s="60"/>
      <c r="AQ37" s="60"/>
      <c r="AR37" s="60">
        <f>829.87+2100</f>
        <v>2929.87</v>
      </c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127"/>
      <c r="BG37" s="60"/>
      <c r="BH37" s="60"/>
      <c r="BI37" s="60"/>
      <c r="BJ37" s="60"/>
      <c r="BK37" s="60"/>
      <c r="BL37" s="60"/>
      <c r="BM37" s="60"/>
      <c r="BN37" s="60">
        <v>1175.0</v>
      </c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93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</row>
    <row r="38" ht="15.75" customHeight="1">
      <c r="A38" s="6"/>
      <c r="B38" s="47" t="s">
        <v>32</v>
      </c>
      <c r="C38" s="48"/>
      <c r="D38" s="126"/>
      <c r="E38" s="126"/>
      <c r="F38" s="111"/>
      <c r="G38" s="6"/>
      <c r="H38" s="127"/>
      <c r="I38" s="127"/>
      <c r="J38" s="127"/>
      <c r="K38" s="127"/>
      <c r="L38" s="128"/>
      <c r="M38" s="6"/>
      <c r="N38" s="6"/>
      <c r="O38" s="60"/>
      <c r="P38" s="60"/>
      <c r="Q38" s="60"/>
      <c r="R38" s="60"/>
      <c r="S38" s="60"/>
      <c r="T38" s="126"/>
      <c r="U38" s="145"/>
      <c r="V38" s="127"/>
      <c r="W38" s="139"/>
      <c r="X38" s="139"/>
      <c r="Y38" s="127"/>
      <c r="Z38" s="127"/>
      <c r="AA38" s="60"/>
      <c r="AB38" s="146"/>
      <c r="AC38" s="60"/>
      <c r="AD38" s="60"/>
      <c r="AE38" s="60"/>
      <c r="AF38" s="60"/>
      <c r="AG38" s="60"/>
      <c r="AH38" s="60"/>
      <c r="AI38" s="133"/>
      <c r="AJ38" s="60"/>
      <c r="AK38" s="60"/>
      <c r="AL38" s="60"/>
      <c r="AM38" s="60"/>
      <c r="AN38" s="60"/>
      <c r="AO38" s="60"/>
      <c r="AP38" s="60"/>
      <c r="AR38" s="60"/>
      <c r="AS38" s="60"/>
      <c r="AT38" s="60"/>
      <c r="AU38" s="60"/>
      <c r="AW38" s="60"/>
      <c r="AX38" s="60"/>
      <c r="AY38" s="60"/>
      <c r="BA38" s="60"/>
      <c r="BB38" s="60"/>
      <c r="BC38" s="60"/>
      <c r="BD38" s="60"/>
      <c r="BE38" s="60"/>
      <c r="BF38" s="127"/>
      <c r="BG38" s="60">
        <v>4560.79</v>
      </c>
      <c r="BH38" s="60"/>
      <c r="BI38" s="60"/>
      <c r="BJ38" s="60"/>
      <c r="BK38" s="60"/>
      <c r="BL38" s="60"/>
      <c r="BM38" s="60"/>
      <c r="BN38" s="93">
        <v>17746.27</v>
      </c>
      <c r="BP38" s="60"/>
      <c r="BQ38" s="60"/>
      <c r="BR38" s="60"/>
      <c r="BS38" s="60"/>
      <c r="BT38" s="60"/>
      <c r="BU38" s="60"/>
      <c r="BV38" s="60"/>
      <c r="BW38" s="60"/>
      <c r="BX38" s="60"/>
      <c r="BZ38" s="60"/>
      <c r="CA38" s="60"/>
      <c r="CB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</row>
    <row r="39" ht="15.75" customHeight="1">
      <c r="A39" s="6"/>
      <c r="B39" s="47" t="s">
        <v>33</v>
      </c>
      <c r="C39" s="48" t="s">
        <v>123</v>
      </c>
      <c r="D39" s="126"/>
      <c r="E39" s="126"/>
      <c r="F39" s="111"/>
      <c r="G39" s="6"/>
      <c r="H39" s="127"/>
      <c r="I39" s="127">
        <v>4452.0</v>
      </c>
      <c r="J39" s="127"/>
      <c r="K39" s="127">
        <v>4392.31</v>
      </c>
      <c r="L39" s="128"/>
      <c r="M39" s="6"/>
      <c r="N39" s="6"/>
      <c r="O39" s="60"/>
      <c r="P39" s="60"/>
      <c r="Q39" s="60">
        <v>4443.0</v>
      </c>
      <c r="R39" s="60"/>
      <c r="S39" s="60"/>
      <c r="T39" s="126">
        <v>6613.47</v>
      </c>
      <c r="U39" s="145"/>
      <c r="V39" s="127">
        <v>4307.0</v>
      </c>
      <c r="W39" s="139"/>
      <c r="X39" s="139"/>
      <c r="Y39" s="127"/>
      <c r="Z39" s="127">
        <f>4574+2225</f>
        <v>6799</v>
      </c>
      <c r="AA39" s="60"/>
      <c r="AB39" s="146"/>
      <c r="AC39" s="60"/>
      <c r="AD39" s="60">
        <v>4574.0</v>
      </c>
      <c r="AE39" s="60"/>
      <c r="AF39" s="60"/>
      <c r="AG39" s="60"/>
      <c r="AH39" s="60"/>
      <c r="AI39" s="133">
        <v>4574.0</v>
      </c>
      <c r="AJ39" s="60"/>
      <c r="AK39" s="60"/>
      <c r="AL39" s="60"/>
      <c r="AM39" s="60">
        <v>4574.0</v>
      </c>
      <c r="AN39" s="60"/>
      <c r="AO39" s="60"/>
      <c r="AP39" s="60"/>
      <c r="AR39" s="60">
        <v>4574.0</v>
      </c>
      <c r="AS39" s="60"/>
      <c r="AT39" s="60"/>
      <c r="AU39" s="60"/>
      <c r="AW39" s="60">
        <v>4574.0</v>
      </c>
      <c r="AX39" s="60"/>
      <c r="AY39" s="60"/>
      <c r="BA39" s="60">
        <v>4574.0</v>
      </c>
      <c r="BB39" s="60"/>
      <c r="BC39" s="60"/>
      <c r="BD39" s="60">
        <v>4574.0</v>
      </c>
      <c r="BE39" s="60"/>
      <c r="BF39" s="127"/>
      <c r="BG39" s="60"/>
      <c r="BH39" s="60"/>
      <c r="BI39" s="60">
        <v>4574.0</v>
      </c>
      <c r="BJ39" s="60"/>
      <c r="BK39" s="60"/>
      <c r="BL39" s="60"/>
      <c r="BM39" s="60">
        <v>4574.47</v>
      </c>
      <c r="BN39" s="60"/>
      <c r="BO39" s="60"/>
      <c r="BP39" s="60"/>
      <c r="BQ39" s="60">
        <v>4574.47</v>
      </c>
      <c r="BR39" s="60"/>
      <c r="BS39" s="60"/>
      <c r="BT39" s="60"/>
      <c r="BU39" s="60"/>
      <c r="BV39" s="60">
        <v>4574.47</v>
      </c>
      <c r="BX39" s="137"/>
      <c r="BY39" s="60">
        <v>4575.47</v>
      </c>
      <c r="CC39" s="60">
        <v>4575.47</v>
      </c>
      <c r="CD39" s="137"/>
      <c r="CE39" s="60"/>
      <c r="CF39" s="60"/>
      <c r="CG39" s="60"/>
      <c r="CH39" s="60"/>
      <c r="CI39" s="60"/>
      <c r="CJ39" s="60"/>
      <c r="CK39" s="60"/>
      <c r="CL39" s="60"/>
      <c r="CM39" s="60"/>
      <c r="CN39" s="60"/>
    </row>
    <row r="40" ht="15.75" customHeight="1">
      <c r="A40" s="163"/>
      <c r="B40" s="79" t="s">
        <v>30</v>
      </c>
      <c r="C40" s="80" t="s">
        <v>124</v>
      </c>
      <c r="D40" s="137">
        <v>2074.75</v>
      </c>
      <c r="E40" s="137"/>
      <c r="F40" s="137"/>
      <c r="G40" s="137"/>
      <c r="H40" s="137"/>
      <c r="I40" s="137"/>
      <c r="J40" s="137"/>
      <c r="K40" s="137"/>
      <c r="L40" s="163"/>
      <c r="M40" s="137"/>
      <c r="N40" s="163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>
        <v>18034.9</v>
      </c>
      <c r="AG40" s="137"/>
      <c r="AH40" s="137"/>
      <c r="AI40" s="137"/>
      <c r="AJ40" s="137">
        <v>20000.0</v>
      </c>
      <c r="AK40" s="137"/>
      <c r="AL40" s="137"/>
      <c r="AM40" s="137"/>
      <c r="AN40" s="137"/>
      <c r="AO40" s="164">
        <v>4226.26</v>
      </c>
      <c r="AP40" s="137"/>
      <c r="AQ40" s="137"/>
      <c r="AR40" s="137"/>
      <c r="AS40" s="137"/>
      <c r="AT40" s="137"/>
      <c r="AU40" s="137"/>
      <c r="AW40" s="84">
        <v>6500.0</v>
      </c>
      <c r="AX40" s="137"/>
      <c r="AY40" s="137">
        <f>6500*1.3</f>
        <v>8450</v>
      </c>
      <c r="AZ40" s="137"/>
      <c r="BA40" s="137"/>
      <c r="BB40" s="137">
        <f>6500*1.3</f>
        <v>8450</v>
      </c>
      <c r="BC40" s="137"/>
      <c r="BD40" s="137"/>
      <c r="BE40" s="137"/>
      <c r="BF40" s="127">
        <f>6500*1.3</f>
        <v>8450</v>
      </c>
      <c r="BG40" s="137"/>
      <c r="BH40" s="137"/>
      <c r="BI40" s="137"/>
      <c r="BJ40" s="137"/>
      <c r="BK40" s="137">
        <v>10000.0</v>
      </c>
      <c r="BL40" s="137"/>
      <c r="BM40" s="137"/>
      <c r="BO40" s="137"/>
      <c r="BP40" s="137"/>
      <c r="BQ40" s="137"/>
      <c r="BR40" s="137"/>
      <c r="BS40" s="137">
        <v>10000.0</v>
      </c>
      <c r="BT40" s="137"/>
      <c r="BU40" s="137"/>
      <c r="BV40" s="137"/>
      <c r="BW40" s="137">
        <v>10000.0</v>
      </c>
      <c r="BX40" s="164"/>
      <c r="BY40" s="164"/>
      <c r="CB40" s="137">
        <v>10000.0</v>
      </c>
      <c r="CC40" s="164"/>
      <c r="CD40" s="164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</row>
    <row r="41" ht="15.75" customHeight="1">
      <c r="A41" s="163"/>
      <c r="B41" s="79" t="s">
        <v>125</v>
      </c>
      <c r="C41" s="80"/>
      <c r="D41" s="137"/>
      <c r="E41" s="137"/>
      <c r="F41" s="137"/>
      <c r="G41" s="137"/>
      <c r="H41" s="137"/>
      <c r="I41" s="137"/>
      <c r="J41" s="137"/>
      <c r="K41" s="137"/>
      <c r="L41" s="163"/>
      <c r="M41" s="163"/>
      <c r="N41" s="163"/>
      <c r="O41" s="137"/>
      <c r="P41" s="137"/>
      <c r="Q41" s="137"/>
      <c r="R41" s="137"/>
      <c r="S41" s="137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5"/>
      <c r="BG41" s="164">
        <v>5000.0</v>
      </c>
      <c r="BH41" s="164"/>
      <c r="BI41" s="164"/>
      <c r="BJ41" s="164"/>
      <c r="BK41" s="164">
        <v>5000.0</v>
      </c>
      <c r="BL41" s="164"/>
      <c r="BM41" s="164"/>
      <c r="BO41" s="164"/>
      <c r="BP41" s="164"/>
      <c r="BQ41" s="164"/>
      <c r="BR41" s="164"/>
      <c r="BS41" s="164">
        <v>5000.0</v>
      </c>
      <c r="BT41" s="164"/>
      <c r="BU41" s="164"/>
      <c r="BV41" s="164"/>
      <c r="BW41" s="164">
        <v>5000.0</v>
      </c>
      <c r="BX41" s="164"/>
      <c r="BY41" s="164"/>
      <c r="BZ41" s="164"/>
      <c r="CA41" s="164"/>
      <c r="CB41" s="164">
        <v>5000.0</v>
      </c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</row>
    <row r="42" ht="15.75" customHeight="1">
      <c r="A42" s="163"/>
      <c r="B42" s="79" t="s">
        <v>126</v>
      </c>
      <c r="C42" s="80"/>
      <c r="D42" s="137"/>
      <c r="E42" s="137"/>
      <c r="F42" s="137"/>
      <c r="G42" s="137"/>
      <c r="H42" s="137"/>
      <c r="I42" s="137"/>
      <c r="J42" s="137"/>
      <c r="K42" s="137"/>
      <c r="L42" s="163"/>
      <c r="M42" s="163"/>
      <c r="N42" s="163"/>
      <c r="O42" s="137"/>
      <c r="P42" s="137"/>
      <c r="Q42" s="137"/>
      <c r="R42" s="137"/>
      <c r="S42" s="137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>
        <f>100+50</f>
        <v>150</v>
      </c>
      <c r="AQ42" s="164"/>
      <c r="AR42" s="164"/>
      <c r="AS42" s="164"/>
      <c r="AT42" s="164">
        <v>500.0</v>
      </c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5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</row>
    <row r="43" ht="15.75" customHeight="1">
      <c r="A43" s="163"/>
      <c r="B43" s="79" t="s">
        <v>34</v>
      </c>
      <c r="C43" s="80" t="s">
        <v>127</v>
      </c>
      <c r="D43" s="137"/>
      <c r="E43" s="137"/>
      <c r="F43" s="137"/>
      <c r="G43" s="137"/>
      <c r="H43" s="137"/>
      <c r="I43" s="137"/>
      <c r="J43" s="137"/>
      <c r="K43" s="137"/>
      <c r="L43" s="163"/>
      <c r="M43" s="163"/>
      <c r="N43" s="163"/>
      <c r="O43" s="137"/>
      <c r="P43" s="137"/>
      <c r="Q43" s="137"/>
      <c r="R43" s="137"/>
      <c r="S43" s="137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>
        <v>2000.0</v>
      </c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W43" s="137">
        <v>5000.0</v>
      </c>
      <c r="AX43" s="164"/>
      <c r="AY43" s="164">
        <v>5000.0</v>
      </c>
      <c r="AZ43" s="164"/>
      <c r="BA43" s="164">
        <v>5000.0</v>
      </c>
      <c r="BB43" s="164"/>
      <c r="BC43" s="164"/>
      <c r="BD43" s="164"/>
      <c r="BE43" s="164">
        <v>5000.0</v>
      </c>
      <c r="BF43" s="165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84"/>
      <c r="BX43" s="84"/>
      <c r="BY43" s="84"/>
      <c r="BZ43" s="84"/>
      <c r="CA43" s="84"/>
      <c r="CB43" s="84"/>
      <c r="CC43" s="84"/>
      <c r="CD43" s="8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</row>
    <row r="44" ht="15.75" customHeight="1">
      <c r="A44" s="6"/>
      <c r="B44" s="47" t="s">
        <v>84</v>
      </c>
      <c r="C44" s="48"/>
      <c r="D44" s="126"/>
      <c r="E44" s="126"/>
      <c r="F44" s="126"/>
      <c r="G44" s="60"/>
      <c r="H44" s="112"/>
      <c r="I44" s="127"/>
      <c r="J44" s="127"/>
      <c r="K44" s="127"/>
      <c r="L44" s="127">
        <v>2000.0</v>
      </c>
      <c r="M44" s="6"/>
      <c r="N44" s="6"/>
      <c r="O44" s="42"/>
      <c r="P44" s="42"/>
      <c r="Q44" s="42"/>
      <c r="R44" s="42"/>
      <c r="S44" s="42"/>
      <c r="T44" s="166"/>
      <c r="U44" s="167"/>
      <c r="V44" s="168">
        <v>1000.0</v>
      </c>
      <c r="W44" s="168"/>
      <c r="X44" s="168"/>
      <c r="Y44" s="168"/>
      <c r="Z44" s="139"/>
      <c r="AA44" s="84">
        <v>3162.0</v>
      </c>
      <c r="AB44" s="169"/>
      <c r="AD44" s="84"/>
      <c r="AE44" s="84"/>
      <c r="AG44" s="84">
        <v>3105.0</v>
      </c>
      <c r="AH44" s="84"/>
      <c r="AI44" s="170">
        <v>3392.5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168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</row>
    <row r="45" ht="15.75" hidden="1" customHeight="1">
      <c r="A45" s="6"/>
      <c r="B45" s="47" t="s">
        <v>128</v>
      </c>
      <c r="C45" s="48" t="s">
        <v>129</v>
      </c>
      <c r="D45" s="126"/>
      <c r="E45" s="126"/>
      <c r="F45" s="126"/>
      <c r="G45" s="60"/>
      <c r="H45" s="127"/>
      <c r="I45" s="127"/>
      <c r="J45" s="127"/>
      <c r="K45" s="127"/>
      <c r="L45" s="128"/>
      <c r="M45" s="6"/>
      <c r="N45" s="6"/>
      <c r="O45" s="42"/>
      <c r="P45" s="42"/>
      <c r="Q45" s="42"/>
      <c r="R45" s="42"/>
      <c r="S45" s="42"/>
      <c r="T45" s="166"/>
      <c r="U45" s="167"/>
      <c r="V45" s="168">
        <v>460.0</v>
      </c>
      <c r="W45" s="168"/>
      <c r="X45" s="168"/>
      <c r="Y45" s="168"/>
      <c r="Z45" s="139"/>
      <c r="AB45" s="171"/>
      <c r="AD45" s="84"/>
      <c r="AE45" s="84"/>
      <c r="AF45" s="84">
        <v>460.0</v>
      </c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168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>
        <v>101.0</v>
      </c>
      <c r="BZ45" s="84"/>
      <c r="CA45" s="84"/>
      <c r="CB45" s="84"/>
      <c r="CC45" s="84">
        <v>101.0</v>
      </c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</row>
    <row r="46" ht="15.75" customHeight="1">
      <c r="A46" s="6"/>
      <c r="B46" s="47" t="s">
        <v>131</v>
      </c>
      <c r="C46" s="48"/>
      <c r="D46" s="140"/>
      <c r="E46" s="140"/>
      <c r="F46" s="140"/>
      <c r="G46" s="141"/>
      <c r="H46" s="50"/>
      <c r="I46" s="50"/>
      <c r="J46" s="50"/>
      <c r="K46" s="50"/>
      <c r="L46" s="50"/>
      <c r="M46" s="141"/>
      <c r="N46" s="141"/>
      <c r="O46" s="141"/>
      <c r="P46" s="141"/>
      <c r="Q46" s="141"/>
      <c r="R46" s="141"/>
      <c r="S46" s="141"/>
      <c r="T46" s="140"/>
      <c r="U46" s="142"/>
      <c r="V46" s="50"/>
      <c r="W46" s="50"/>
      <c r="X46" s="50"/>
      <c r="Y46" s="50"/>
      <c r="Z46" s="50"/>
      <c r="AA46" s="50"/>
      <c r="AB46" s="143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174">
        <v>550.0</v>
      </c>
      <c r="BN46" s="174"/>
      <c r="BO46" s="174"/>
      <c r="BP46" s="174"/>
      <c r="BQ46" s="174">
        <v>550.0</v>
      </c>
      <c r="BR46" s="174"/>
      <c r="BS46" s="174"/>
      <c r="BT46" s="174"/>
      <c r="BU46" s="174"/>
      <c r="BV46" s="174">
        <v>550.0</v>
      </c>
      <c r="BW46" s="174"/>
      <c r="BX46" s="174"/>
      <c r="BY46" s="174"/>
      <c r="BZ46" s="174">
        <v>550.0</v>
      </c>
      <c r="CA46" s="174"/>
      <c r="CB46" s="174"/>
      <c r="CC46" s="174"/>
      <c r="CD46" s="174">
        <v>550.0</v>
      </c>
      <c r="CE46" s="50"/>
      <c r="CF46" s="50"/>
      <c r="CG46" s="50"/>
      <c r="CH46" s="50"/>
      <c r="CI46" s="50"/>
      <c r="CJ46" s="50"/>
      <c r="CK46" s="50"/>
      <c r="CL46" s="50"/>
      <c r="CM46" s="50"/>
      <c r="CN46" s="50"/>
    </row>
    <row r="47" ht="15.75" customHeight="1">
      <c r="A47" s="6"/>
      <c r="B47" s="47" t="s">
        <v>35</v>
      </c>
      <c r="C47" s="48" t="s">
        <v>130</v>
      </c>
      <c r="D47" s="126"/>
      <c r="E47" s="126"/>
      <c r="F47" s="126"/>
      <c r="G47" s="60"/>
      <c r="H47" s="127"/>
      <c r="I47" s="127"/>
      <c r="J47" s="127"/>
      <c r="K47" s="127"/>
      <c r="L47" s="128">
        <v>50.0</v>
      </c>
      <c r="M47" s="6"/>
      <c r="N47" s="6"/>
      <c r="O47" s="42"/>
      <c r="P47" s="42">
        <v>45.0</v>
      </c>
      <c r="Q47" s="42"/>
      <c r="R47" s="42"/>
      <c r="S47" s="42"/>
      <c r="T47" s="166"/>
      <c r="U47" s="167">
        <v>59.25</v>
      </c>
      <c r="V47" s="168"/>
      <c r="W47" s="168"/>
      <c r="X47" s="168"/>
      <c r="Y47" s="168"/>
      <c r="Z47" s="168">
        <v>100.0</v>
      </c>
      <c r="AA47" s="84"/>
      <c r="AB47" s="171"/>
      <c r="AD47" s="84"/>
      <c r="AE47" s="84"/>
      <c r="AF47" s="84"/>
      <c r="AG47" s="84"/>
      <c r="AH47" s="170">
        <v>91.0</v>
      </c>
      <c r="AI47" s="84"/>
      <c r="AJ47" s="84"/>
      <c r="AK47" s="84"/>
      <c r="AL47" s="172"/>
      <c r="AM47" s="173">
        <v>35.75</v>
      </c>
      <c r="AN47" s="84"/>
      <c r="AO47" s="84"/>
      <c r="AP47" s="84"/>
      <c r="AQ47" s="84">
        <v>48.0</v>
      </c>
      <c r="AR47" s="84"/>
      <c r="AS47" s="84"/>
      <c r="AT47" s="84"/>
      <c r="AU47" s="84">
        <v>100.0</v>
      </c>
      <c r="AV47" s="84"/>
      <c r="AW47" s="84"/>
      <c r="AX47" s="84"/>
      <c r="AY47" s="84"/>
      <c r="AZ47" s="84">
        <v>100.0</v>
      </c>
      <c r="BA47" s="84"/>
      <c r="BB47" s="84"/>
      <c r="BC47" s="84"/>
      <c r="BD47" s="84">
        <v>100.0</v>
      </c>
      <c r="BE47" s="84"/>
      <c r="BF47" s="168"/>
      <c r="BG47" s="84"/>
      <c r="BH47" s="84"/>
      <c r="BI47" s="84">
        <v>100.0</v>
      </c>
      <c r="BJ47" s="84"/>
      <c r="BK47" s="84"/>
      <c r="BL47" s="84"/>
      <c r="BM47" s="84">
        <v>100.0</v>
      </c>
      <c r="BN47" s="84"/>
      <c r="BO47" s="84"/>
      <c r="BP47" s="84"/>
      <c r="BQ47" s="84">
        <v>100.0</v>
      </c>
      <c r="BR47" s="84"/>
      <c r="BS47" s="84"/>
      <c r="BT47" s="84"/>
      <c r="BU47" s="84"/>
      <c r="BV47" s="84">
        <v>100.0</v>
      </c>
      <c r="BW47" s="172"/>
      <c r="BX47" s="172"/>
      <c r="BY47" s="83">
        <v>100.0</v>
      </c>
      <c r="CC47" s="83">
        <v>100.0</v>
      </c>
      <c r="CD47" s="172"/>
      <c r="CE47" s="84"/>
      <c r="CF47" s="84"/>
      <c r="CG47" s="84"/>
      <c r="CH47" s="84"/>
      <c r="CI47" s="84"/>
      <c r="CJ47" s="84"/>
      <c r="CK47" s="84"/>
      <c r="CL47" s="84"/>
      <c r="CM47" s="84"/>
      <c r="CN47" s="84"/>
    </row>
    <row r="48" ht="15.75" customHeight="1">
      <c r="A48" s="6"/>
      <c r="B48" s="47" t="s">
        <v>37</v>
      </c>
      <c r="C48" s="48" t="s">
        <v>123</v>
      </c>
      <c r="D48" s="126"/>
      <c r="E48" s="126"/>
      <c r="F48" s="126">
        <v>613.0</v>
      </c>
      <c r="G48" s="60"/>
      <c r="H48" s="127"/>
      <c r="I48" s="127"/>
      <c r="J48" s="127"/>
      <c r="K48" s="127">
        <v>613.0</v>
      </c>
      <c r="L48" s="128"/>
      <c r="M48" s="6"/>
      <c r="N48" s="6"/>
      <c r="O48" s="60">
        <v>518.0</v>
      </c>
      <c r="P48" s="60"/>
      <c r="Q48" s="60"/>
      <c r="R48" s="60"/>
      <c r="S48" s="60">
        <v>518.0</v>
      </c>
      <c r="T48" s="175"/>
      <c r="U48" s="176"/>
      <c r="V48" s="165">
        <f>518*2</f>
        <v>1036</v>
      </c>
      <c r="W48" s="165"/>
      <c r="X48" s="168"/>
      <c r="Y48" s="165"/>
      <c r="Z48" s="165">
        <v>414.6</v>
      </c>
      <c r="AA48" s="172"/>
      <c r="AB48" s="171"/>
      <c r="AD48" s="172"/>
      <c r="AE48" s="172"/>
      <c r="AF48" s="172"/>
      <c r="AG48" s="172"/>
      <c r="AH48" s="172"/>
      <c r="AI48" s="170">
        <v>446.92</v>
      </c>
      <c r="AJ48" s="172"/>
      <c r="AK48" s="172"/>
      <c r="AL48" s="172"/>
      <c r="AM48" s="172">
        <v>446.92</v>
      </c>
      <c r="AN48" s="172"/>
      <c r="AO48" s="172"/>
      <c r="AP48" s="172"/>
      <c r="AQ48" s="172"/>
      <c r="AR48" s="172">
        <v>446.92</v>
      </c>
      <c r="AS48" s="172"/>
      <c r="AT48" s="172"/>
      <c r="AU48" s="172"/>
      <c r="AV48" s="172">
        <v>446.92</v>
      </c>
      <c r="AW48" s="172"/>
      <c r="AX48" s="172"/>
      <c r="AY48" s="172"/>
      <c r="AZ48" s="172"/>
      <c r="BA48" s="172"/>
      <c r="BB48" s="172"/>
      <c r="BC48" s="172"/>
      <c r="BD48" s="172">
        <v>446.92</v>
      </c>
      <c r="BE48" s="172"/>
      <c r="BF48" s="165"/>
      <c r="BG48" s="172"/>
      <c r="BH48" s="172"/>
      <c r="BI48" s="172">
        <v>446.92</v>
      </c>
      <c r="BJ48" s="172"/>
      <c r="BK48" s="172"/>
      <c r="BL48" s="172"/>
      <c r="BM48" s="172">
        <v>447.0</v>
      </c>
      <c r="BN48" s="172"/>
      <c r="BO48" s="172"/>
      <c r="BP48" s="172"/>
      <c r="BQ48" s="172">
        <v>447.0</v>
      </c>
      <c r="BR48" s="172"/>
      <c r="BS48" s="172"/>
      <c r="BT48" s="172"/>
      <c r="BU48" s="172"/>
      <c r="BV48" s="172">
        <v>447.0</v>
      </c>
      <c r="BW48" s="172"/>
      <c r="BX48" s="172"/>
      <c r="BY48" s="172">
        <v>448.0</v>
      </c>
      <c r="BZ48" s="172"/>
      <c r="CA48" s="172"/>
      <c r="CB48" s="172"/>
      <c r="CC48" s="172">
        <v>448.0</v>
      </c>
      <c r="CD48" s="172"/>
      <c r="CE48" s="172"/>
      <c r="CF48" s="172"/>
      <c r="CG48" s="172"/>
      <c r="CH48" s="172"/>
      <c r="CI48" s="172"/>
      <c r="CJ48" s="172"/>
      <c r="CK48" s="172"/>
      <c r="CL48" s="172"/>
      <c r="CM48" s="172"/>
      <c r="CN48" s="172"/>
    </row>
    <row r="49" ht="15.75" customHeight="1">
      <c r="A49" s="6"/>
      <c r="B49" s="47" t="s">
        <v>38</v>
      </c>
      <c r="C49" s="48" t="s">
        <v>123</v>
      </c>
      <c r="D49" s="126"/>
      <c r="E49" s="126"/>
      <c r="F49" s="126"/>
      <c r="G49" s="60">
        <v>44.2</v>
      </c>
      <c r="H49" s="127"/>
      <c r="I49" s="127"/>
      <c r="J49" s="127"/>
      <c r="K49" s="127">
        <v>44.2</v>
      </c>
      <c r="L49" s="128"/>
      <c r="M49" s="6"/>
      <c r="N49" s="6"/>
      <c r="O49" s="60"/>
      <c r="P49" s="60">
        <v>44.0</v>
      </c>
      <c r="Q49" s="60"/>
      <c r="R49" s="60"/>
      <c r="S49" s="60"/>
      <c r="T49" s="175"/>
      <c r="U49" s="176"/>
      <c r="V49" s="165">
        <v>44.2</v>
      </c>
      <c r="W49" s="165"/>
      <c r="X49" s="165"/>
      <c r="Y49" s="165"/>
      <c r="Z49" s="165">
        <v>44.2</v>
      </c>
      <c r="AA49" s="172"/>
      <c r="AB49" s="177"/>
      <c r="AD49" s="172"/>
      <c r="AE49" s="172"/>
      <c r="AF49" s="172"/>
      <c r="AG49" s="172"/>
      <c r="AH49" s="172"/>
      <c r="AI49" s="172"/>
      <c r="AJ49" s="172">
        <v>44.0</v>
      </c>
      <c r="AK49" s="172">
        <v>44.25</v>
      </c>
      <c r="AL49" s="172"/>
      <c r="AM49" s="172"/>
      <c r="AN49" s="172"/>
      <c r="AO49" s="83">
        <v>44.2</v>
      </c>
      <c r="AP49" s="172"/>
      <c r="AQ49" s="172"/>
      <c r="AR49" s="172"/>
      <c r="AS49" s="172">
        <v>44.2</v>
      </c>
      <c r="AT49" s="172"/>
      <c r="AU49" s="172"/>
      <c r="AV49" s="172">
        <v>44.0</v>
      </c>
      <c r="AW49" s="172"/>
      <c r="AX49" s="172"/>
      <c r="AY49" s="172"/>
      <c r="AZ49" s="172"/>
      <c r="BA49" s="172"/>
      <c r="BB49" s="172"/>
      <c r="BC49" s="172"/>
      <c r="BD49" s="172"/>
      <c r="BE49" s="172"/>
      <c r="BF49" s="165"/>
      <c r="BG49" s="172"/>
      <c r="BH49" s="172"/>
      <c r="BI49" s="172"/>
      <c r="BJ49" s="172"/>
      <c r="BK49" s="172"/>
      <c r="BL49" s="172"/>
      <c r="BM49" s="172">
        <v>44.2</v>
      </c>
      <c r="BN49" s="172"/>
      <c r="BO49" s="172"/>
      <c r="BP49" s="172"/>
      <c r="BQ49" s="172">
        <v>44.2</v>
      </c>
      <c r="BR49" s="172"/>
      <c r="BS49" s="172"/>
      <c r="BT49" s="172"/>
      <c r="BU49" s="172"/>
      <c r="BV49" s="172">
        <v>44.2</v>
      </c>
      <c r="BW49" s="84"/>
      <c r="BX49" s="84"/>
      <c r="BY49" s="172">
        <v>45.2</v>
      </c>
      <c r="BZ49" s="172"/>
      <c r="CA49" s="172"/>
      <c r="CB49" s="172"/>
      <c r="CC49" s="172">
        <v>45.2</v>
      </c>
      <c r="CD49" s="84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</row>
    <row r="50" ht="15.75" customHeight="1">
      <c r="A50" s="6"/>
      <c r="B50" s="47" t="s">
        <v>86</v>
      </c>
      <c r="C50" s="48" t="s">
        <v>132</v>
      </c>
      <c r="D50" s="126"/>
      <c r="E50" s="126">
        <v>500.0</v>
      </c>
      <c r="F50" s="126"/>
      <c r="G50" s="60"/>
      <c r="H50" s="127"/>
      <c r="I50" s="127"/>
      <c r="J50" s="127"/>
      <c r="K50" s="127"/>
      <c r="L50" s="128"/>
      <c r="M50" s="6"/>
      <c r="N50" s="6"/>
      <c r="O50" s="42"/>
      <c r="P50" s="42"/>
      <c r="Q50" s="6"/>
      <c r="R50" s="42">
        <v>510.0</v>
      </c>
      <c r="S50" s="42"/>
      <c r="T50" s="166">
        <v>800.0</v>
      </c>
      <c r="U50" s="167"/>
      <c r="V50" s="168">
        <v>550.0</v>
      </c>
      <c r="W50" s="168"/>
      <c r="X50" s="168"/>
      <c r="Y50" s="168"/>
      <c r="Z50" s="139"/>
      <c r="AA50" s="84">
        <v>500.0</v>
      </c>
      <c r="AB50" s="171"/>
      <c r="AD50" s="84"/>
      <c r="AE50" s="84"/>
      <c r="AF50" s="84"/>
      <c r="AG50" s="84"/>
      <c r="AH50" s="84"/>
      <c r="AI50" s="84"/>
      <c r="AJ50" s="84"/>
      <c r="AK50" s="84"/>
      <c r="AL50" s="172"/>
      <c r="AM50" s="84"/>
      <c r="AN50" s="84">
        <v>814.76</v>
      </c>
      <c r="AO50" s="84"/>
      <c r="AP50" s="84"/>
      <c r="AQ50" s="84"/>
      <c r="AR50" s="84"/>
      <c r="AS50" s="84"/>
      <c r="AT50" s="84"/>
      <c r="AU50" s="137"/>
      <c r="AV50" s="84"/>
      <c r="AW50" s="84"/>
      <c r="AX50" s="84">
        <f>1167.39/2</f>
        <v>583.695</v>
      </c>
      <c r="AY50" s="84"/>
      <c r="AZ50" s="84"/>
      <c r="BA50" s="84"/>
      <c r="BB50" s="84">
        <v>680.0</v>
      </c>
      <c r="BC50" s="84"/>
      <c r="BD50" s="84">
        <v>520.0</v>
      </c>
      <c r="BE50" s="84"/>
      <c r="BF50" s="168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</row>
    <row r="51" ht="15.75" customHeight="1">
      <c r="A51" s="6"/>
      <c r="B51" s="47" t="s">
        <v>133</v>
      </c>
      <c r="C51" s="48" t="s">
        <v>134</v>
      </c>
      <c r="D51" s="126"/>
      <c r="E51" s="126"/>
      <c r="F51" s="126"/>
      <c r="G51" s="60"/>
      <c r="H51" s="127"/>
      <c r="I51" s="127"/>
      <c r="J51" s="127"/>
      <c r="K51" s="127"/>
      <c r="L51" s="128"/>
      <c r="M51" s="6"/>
      <c r="N51" s="6"/>
      <c r="O51" s="42"/>
      <c r="P51" s="42">
        <v>319.08</v>
      </c>
      <c r="Q51" s="42"/>
      <c r="R51" s="42"/>
      <c r="S51" s="42"/>
      <c r="T51" s="166"/>
      <c r="U51" s="167"/>
      <c r="V51" s="168">
        <v>157.39</v>
      </c>
      <c r="W51" s="168"/>
      <c r="X51" s="168"/>
      <c r="Y51" s="168"/>
      <c r="Z51" s="168"/>
      <c r="AA51" s="84"/>
      <c r="AD51" s="171">
        <v>144.45</v>
      </c>
      <c r="AE51" s="84"/>
      <c r="AF51" s="84">
        <v>562.78</v>
      </c>
      <c r="AG51" s="84"/>
      <c r="AH51" s="84"/>
      <c r="AI51" s="84"/>
      <c r="AJ51" s="84"/>
      <c r="AK51" s="84"/>
      <c r="AL51" s="172"/>
      <c r="AM51" s="84"/>
      <c r="AN51" s="84">
        <v>229.82</v>
      </c>
      <c r="AO51" s="84"/>
      <c r="AP51" s="84"/>
      <c r="AQ51" s="84"/>
      <c r="AR51" s="84"/>
      <c r="AS51" s="84"/>
      <c r="AT51" s="85"/>
      <c r="AU51" s="82">
        <v>223.6</v>
      </c>
      <c r="AV51" s="84"/>
      <c r="AW51" s="84">
        <v>115.0</v>
      </c>
      <c r="AX51" s="84"/>
      <c r="AY51" s="84"/>
      <c r="AZ51" s="84"/>
      <c r="BA51" s="84"/>
      <c r="BB51" s="84">
        <v>115.0</v>
      </c>
      <c r="BC51" s="84"/>
      <c r="BD51" s="84"/>
      <c r="BE51" s="84"/>
      <c r="BF51" s="168"/>
      <c r="BG51" s="84"/>
      <c r="BH51" s="84"/>
      <c r="BI51" s="84"/>
      <c r="BJ51" s="84"/>
      <c r="BK51" s="84"/>
      <c r="BL51" s="84"/>
      <c r="BM51" s="84"/>
      <c r="BN51" s="84"/>
      <c r="BO51" s="84">
        <v>123.71</v>
      </c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>
        <v>124.71</v>
      </c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</row>
    <row r="52" ht="15.75" customHeight="1">
      <c r="A52" s="6"/>
      <c r="B52" s="47" t="s">
        <v>41</v>
      </c>
      <c r="C52" s="48"/>
      <c r="D52" s="126"/>
      <c r="E52" s="126"/>
      <c r="F52" s="126"/>
      <c r="G52" s="60"/>
      <c r="H52" s="127"/>
      <c r="I52" s="127">
        <v>1000.0</v>
      </c>
      <c r="J52" s="127"/>
      <c r="K52" s="127"/>
      <c r="L52" s="128"/>
      <c r="M52" s="6"/>
      <c r="N52" s="6"/>
      <c r="O52" s="42"/>
      <c r="P52" s="42"/>
      <c r="Q52" s="6"/>
      <c r="R52" s="42"/>
      <c r="S52" s="42"/>
      <c r="T52" s="166"/>
      <c r="U52" s="167"/>
      <c r="V52" s="168"/>
      <c r="W52" s="168"/>
      <c r="X52" s="168"/>
      <c r="Y52" s="168"/>
      <c r="Z52" s="139"/>
      <c r="AB52" s="171"/>
      <c r="AD52" s="84">
        <f>600</f>
        <v>600</v>
      </c>
      <c r="AE52" s="84"/>
      <c r="AF52" s="84">
        <v>889.35</v>
      </c>
      <c r="AG52" s="84"/>
      <c r="AH52" s="84"/>
      <c r="AI52" s="84"/>
      <c r="AJ52" s="84"/>
      <c r="AK52" s="84"/>
      <c r="AL52" s="172"/>
      <c r="AM52" s="84"/>
      <c r="AN52" s="84">
        <v>636.56</v>
      </c>
      <c r="AO52" s="178">
        <v>100.0</v>
      </c>
      <c r="AP52" s="178">
        <v>350.0</v>
      </c>
      <c r="AQ52" s="84">
        <v>500.0</v>
      </c>
      <c r="AR52" s="84"/>
      <c r="AS52" s="84"/>
      <c r="AT52" s="84"/>
      <c r="AV52" s="179"/>
      <c r="AW52" s="84"/>
      <c r="AX52" s="84"/>
      <c r="AZ52" s="84"/>
      <c r="BA52" s="84"/>
      <c r="BB52" s="84"/>
      <c r="BD52" s="84"/>
      <c r="BE52" s="84"/>
      <c r="BF52" s="168"/>
      <c r="BG52" s="84"/>
      <c r="BJ52" s="84"/>
      <c r="BK52" s="84"/>
      <c r="BL52" s="84"/>
      <c r="BN52" s="84"/>
      <c r="BO52" s="84"/>
      <c r="BP52" s="84"/>
      <c r="BQ52" s="84"/>
      <c r="BR52" s="84"/>
      <c r="BS52" s="84"/>
      <c r="BT52" s="84"/>
      <c r="BU52" s="84"/>
      <c r="BV52" s="84"/>
      <c r="BX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</row>
    <row r="53" ht="15.75" customHeight="1">
      <c r="A53" s="6"/>
      <c r="B53" s="47" t="s">
        <v>135</v>
      </c>
      <c r="C53" s="48"/>
      <c r="D53" s="140"/>
      <c r="E53" s="140"/>
      <c r="F53" s="140"/>
      <c r="G53" s="141"/>
      <c r="H53" s="50"/>
      <c r="I53" s="50"/>
      <c r="J53" s="50"/>
      <c r="K53" s="50"/>
      <c r="L53" s="128"/>
      <c r="M53" s="6"/>
      <c r="N53" s="6"/>
      <c r="O53" s="6"/>
      <c r="P53" s="6"/>
      <c r="Q53" s="6"/>
      <c r="R53" s="6"/>
      <c r="S53" s="6"/>
      <c r="T53" s="166"/>
      <c r="U53" s="167"/>
      <c r="V53" s="168">
        <v>80.0</v>
      </c>
      <c r="W53" s="168"/>
      <c r="X53" s="168"/>
      <c r="Y53" s="168"/>
      <c r="Z53" s="168">
        <v>78.65</v>
      </c>
      <c r="AA53" s="84"/>
      <c r="AB53" s="171"/>
      <c r="AD53" s="84">
        <v>97.52</v>
      </c>
      <c r="AE53" s="84"/>
      <c r="AF53" s="84">
        <v>167.0</v>
      </c>
      <c r="AG53" s="84"/>
      <c r="AH53" s="84"/>
      <c r="AI53" s="84"/>
      <c r="AJ53" s="84"/>
      <c r="AK53" s="84"/>
      <c r="AL53" s="84"/>
      <c r="AM53" s="84"/>
      <c r="AN53" s="84"/>
      <c r="AO53" s="83"/>
      <c r="AP53" s="84"/>
      <c r="AQ53" s="84"/>
      <c r="AR53" s="84"/>
      <c r="AS53" s="84"/>
      <c r="AT53" s="84"/>
      <c r="AV53" s="84"/>
      <c r="AW53" s="84"/>
      <c r="AX53" s="84"/>
      <c r="AY53" s="84"/>
      <c r="BA53" s="84"/>
      <c r="BB53" s="84"/>
      <c r="BC53" s="84"/>
      <c r="BE53" s="84"/>
      <c r="BF53" s="168"/>
      <c r="BG53" s="84"/>
      <c r="BH53" s="84"/>
      <c r="BI53" s="84"/>
      <c r="BJ53" s="84"/>
      <c r="BL53" s="84"/>
      <c r="BN53" s="84"/>
      <c r="BO53" s="84"/>
      <c r="BP53" s="84">
        <v>20000.0</v>
      </c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</row>
    <row r="54" ht="15.75" customHeight="1">
      <c r="A54" s="6"/>
      <c r="B54" s="47" t="s">
        <v>136</v>
      </c>
      <c r="C54" s="48" t="s">
        <v>137</v>
      </c>
      <c r="D54" s="140"/>
      <c r="E54" s="140"/>
      <c r="F54" s="140"/>
      <c r="G54" s="141"/>
      <c r="H54" s="50"/>
      <c r="I54" s="50"/>
      <c r="J54" s="50"/>
      <c r="K54" s="50"/>
      <c r="L54" s="128"/>
      <c r="M54" s="6"/>
      <c r="N54" s="6"/>
      <c r="O54" s="6"/>
      <c r="P54" s="6"/>
      <c r="Q54" s="6"/>
      <c r="R54" s="6"/>
      <c r="S54" s="6"/>
      <c r="T54" s="166"/>
      <c r="U54" s="167"/>
      <c r="V54" s="168">
        <v>170.0</v>
      </c>
      <c r="W54" s="168"/>
      <c r="X54" s="168"/>
      <c r="Y54" s="168"/>
      <c r="Z54" s="168"/>
      <c r="AA54" s="84"/>
      <c r="AB54" s="171"/>
      <c r="AD54" s="84"/>
      <c r="AE54" s="84">
        <v>170.0</v>
      </c>
      <c r="AF54" s="84">
        <v>360.83</v>
      </c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>
        <v>220.0</v>
      </c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168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</row>
    <row r="55" ht="15.75" customHeight="1">
      <c r="A55" s="6"/>
      <c r="B55" s="47" t="s">
        <v>138</v>
      </c>
      <c r="C55" s="48" t="s">
        <v>139</v>
      </c>
      <c r="D55" s="140"/>
      <c r="E55" s="140"/>
      <c r="F55" s="140"/>
      <c r="G55" s="141"/>
      <c r="H55" s="50"/>
      <c r="I55" s="50"/>
      <c r="J55" s="50"/>
      <c r="K55" s="50"/>
      <c r="L55" s="128"/>
      <c r="M55" s="6"/>
      <c r="N55" s="6"/>
      <c r="O55" s="6"/>
      <c r="P55" s="6"/>
      <c r="Q55" s="6"/>
      <c r="R55" s="6"/>
      <c r="S55" s="6"/>
      <c r="T55" s="166"/>
      <c r="U55" s="167"/>
      <c r="V55" s="168"/>
      <c r="W55" s="168"/>
      <c r="X55" s="139"/>
      <c r="Y55" s="168"/>
      <c r="Z55" s="139"/>
      <c r="AB55" s="171"/>
      <c r="AD55" s="84"/>
      <c r="AE55" s="84"/>
      <c r="AG55" s="84">
        <v>1200.0</v>
      </c>
      <c r="AH55" s="84"/>
      <c r="AI55" s="84"/>
      <c r="AK55" s="84"/>
      <c r="AL55" s="172">
        <v>1380.0</v>
      </c>
      <c r="AM55" s="84"/>
      <c r="AN55" s="84"/>
      <c r="AO55" s="84"/>
      <c r="AP55" s="84">
        <v>206.99</v>
      </c>
      <c r="AQ55" s="84"/>
      <c r="AR55" s="84"/>
      <c r="AS55" s="84"/>
      <c r="AT55" s="84"/>
      <c r="AU55" s="84">
        <v>20.0</v>
      </c>
      <c r="AV55" s="84"/>
      <c r="AW55" s="84"/>
      <c r="AX55" s="84"/>
      <c r="AY55" s="84"/>
      <c r="AZ55" s="84"/>
      <c r="BA55" s="84"/>
      <c r="BB55" s="84"/>
      <c r="BC55" s="84"/>
      <c r="BD55" s="84">
        <v>20.0</v>
      </c>
      <c r="BE55" s="84"/>
      <c r="BF55" s="168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5"/>
      <c r="BX55" s="85"/>
      <c r="BY55" s="85"/>
      <c r="BZ55" s="85"/>
      <c r="CA55" s="85"/>
      <c r="CB55" s="85"/>
      <c r="CC55" s="85"/>
      <c r="CD55" s="85"/>
      <c r="CE55" s="84"/>
      <c r="CF55" s="84"/>
      <c r="CG55" s="84"/>
      <c r="CH55" s="84"/>
      <c r="CI55" s="84"/>
      <c r="CJ55" s="84"/>
      <c r="CK55" s="84"/>
      <c r="CL55" s="84"/>
      <c r="CM55" s="84"/>
      <c r="CN55" s="84"/>
    </row>
    <row r="56" ht="15.75" customHeight="1">
      <c r="A56" s="6"/>
      <c r="B56" s="47" t="s">
        <v>43</v>
      </c>
      <c r="C56" s="48"/>
      <c r="D56" s="140"/>
      <c r="E56" s="140"/>
      <c r="F56" s="140"/>
      <c r="G56" s="141"/>
      <c r="H56" s="50"/>
      <c r="I56" s="50"/>
      <c r="J56" s="50"/>
      <c r="K56" s="50"/>
      <c r="L56" s="128"/>
      <c r="M56" s="6"/>
      <c r="N56" s="6"/>
      <c r="O56" s="6"/>
      <c r="P56" s="6"/>
      <c r="Q56" s="6"/>
      <c r="R56" s="6"/>
      <c r="S56" s="6"/>
      <c r="T56" s="166"/>
      <c r="U56" s="167"/>
      <c r="V56" s="168"/>
      <c r="W56" s="168"/>
      <c r="X56" s="168"/>
      <c r="Y56" s="168"/>
      <c r="Z56" s="139"/>
      <c r="AB56" s="171"/>
      <c r="AD56" s="84"/>
      <c r="AE56" s="84"/>
      <c r="AF56" s="84">
        <v>661.0</v>
      </c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>
        <f>454.25+400</f>
        <v>854.25</v>
      </c>
      <c r="AV56" s="84"/>
      <c r="AW56" s="84"/>
      <c r="AX56" s="84"/>
      <c r="AY56" s="84"/>
      <c r="AZ56" s="84"/>
      <c r="BA56" s="84"/>
      <c r="BB56" s="84"/>
      <c r="BC56" s="84"/>
      <c r="BD56" s="84"/>
      <c r="BE56" s="85"/>
      <c r="BF56" s="168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4"/>
      <c r="BX56" s="84"/>
      <c r="BY56" s="84"/>
      <c r="BZ56" s="84"/>
      <c r="CA56" s="84"/>
      <c r="CB56" s="84"/>
      <c r="CC56" s="84"/>
      <c r="CD56" s="84"/>
      <c r="CE56" s="85"/>
      <c r="CF56" s="85"/>
      <c r="CG56" s="85"/>
      <c r="CH56" s="85"/>
      <c r="CI56" s="85"/>
      <c r="CJ56" s="85"/>
      <c r="CK56" s="85"/>
      <c r="CL56" s="85"/>
      <c r="CM56" s="85"/>
      <c r="CN56" s="85"/>
    </row>
    <row r="57" ht="15.75" customHeight="1">
      <c r="A57" s="6"/>
      <c r="B57" s="47" t="s">
        <v>140</v>
      </c>
      <c r="C57" s="48" t="s">
        <v>141</v>
      </c>
      <c r="D57" s="140"/>
      <c r="E57" s="140"/>
      <c r="F57" s="140"/>
      <c r="G57" s="141"/>
      <c r="H57" s="50"/>
      <c r="I57" s="50"/>
      <c r="J57" s="50"/>
      <c r="K57" s="50"/>
      <c r="L57" s="128"/>
      <c r="M57" s="6"/>
      <c r="N57" s="6"/>
      <c r="O57" s="6"/>
      <c r="P57" s="6"/>
      <c r="Q57" s="6"/>
      <c r="R57" s="6"/>
      <c r="S57" s="6"/>
      <c r="T57" s="166"/>
      <c r="U57" s="167"/>
      <c r="V57" s="168"/>
      <c r="W57" s="168"/>
      <c r="X57" s="168"/>
      <c r="Y57" s="168"/>
      <c r="Z57" s="168"/>
      <c r="AA57" s="84"/>
      <c r="AB57" s="171"/>
      <c r="AC57" s="84"/>
      <c r="AD57" s="84"/>
      <c r="AE57" s="84"/>
      <c r="AF57" s="173"/>
      <c r="AG57" s="84"/>
      <c r="AH57" s="84"/>
      <c r="AI57" s="84"/>
      <c r="AJ57" s="84"/>
      <c r="AK57" s="84"/>
      <c r="AL57" s="84"/>
      <c r="AM57" s="84"/>
      <c r="AN57" s="180"/>
      <c r="AO57" s="180"/>
      <c r="AP57" s="180"/>
      <c r="AQ57" s="181"/>
      <c r="AR57" s="181"/>
      <c r="AS57" s="181"/>
      <c r="AT57" s="181"/>
      <c r="AV57" s="84"/>
      <c r="AW57" s="181">
        <v>1035.54</v>
      </c>
      <c r="AX57" s="84"/>
      <c r="AY57" s="84"/>
      <c r="AZ57" s="84"/>
      <c r="BA57" s="84"/>
      <c r="BB57" s="84"/>
      <c r="BC57" s="84"/>
      <c r="BD57" s="84"/>
      <c r="BE57" s="84"/>
      <c r="BF57" s="168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</row>
    <row r="58" ht="15.75" customHeight="1">
      <c r="A58" s="6"/>
      <c r="B58" s="47" t="s">
        <v>142</v>
      </c>
      <c r="C58" s="48" t="s">
        <v>143</v>
      </c>
      <c r="D58" s="140"/>
      <c r="E58" s="140"/>
      <c r="F58" s="140"/>
      <c r="G58" s="141"/>
      <c r="H58" s="50"/>
      <c r="I58" s="50"/>
      <c r="J58" s="50"/>
      <c r="K58" s="50"/>
      <c r="L58" s="128"/>
      <c r="M58" s="6"/>
      <c r="N58" s="6"/>
      <c r="O58" s="6"/>
      <c r="P58" s="6"/>
      <c r="Q58" s="6"/>
      <c r="R58" s="6"/>
      <c r="S58" s="6"/>
      <c r="T58" s="166">
        <v>30.11</v>
      </c>
      <c r="U58" s="182">
        <v>115.51</v>
      </c>
      <c r="V58" s="168"/>
      <c r="W58" s="168"/>
      <c r="X58" s="168">
        <v>28.38</v>
      </c>
      <c r="Y58" s="168"/>
      <c r="Z58" s="168"/>
      <c r="AA58" s="84"/>
      <c r="AB58" s="171"/>
      <c r="AC58" s="84"/>
      <c r="AD58" s="84"/>
      <c r="AE58" s="84"/>
      <c r="AF58" s="84"/>
      <c r="AG58" s="84"/>
      <c r="AH58" s="170">
        <v>103.31</v>
      </c>
      <c r="AI58" s="84"/>
      <c r="AJ58" s="84"/>
      <c r="AK58" s="84"/>
      <c r="AL58" s="84">
        <f>27+107</f>
        <v>134</v>
      </c>
      <c r="AM58" s="172"/>
      <c r="AN58" s="84"/>
      <c r="AO58" s="84"/>
      <c r="AP58" s="84"/>
      <c r="AQ58" s="84"/>
      <c r="AR58" s="84"/>
      <c r="AS58" s="84"/>
      <c r="AT58" s="84"/>
      <c r="AU58" s="84">
        <v>125.0</v>
      </c>
      <c r="AV58" s="84"/>
      <c r="AW58" s="84"/>
      <c r="AX58" s="84"/>
      <c r="AY58" s="84">
        <v>125.0</v>
      </c>
      <c r="AZ58" s="84"/>
      <c r="BA58" s="84"/>
      <c r="BB58" s="84"/>
      <c r="BC58" s="84">
        <v>125.0</v>
      </c>
      <c r="BD58" s="84"/>
      <c r="BE58" s="84"/>
      <c r="BF58" s="168"/>
      <c r="BG58" s="84"/>
      <c r="BH58" s="84"/>
      <c r="BI58" s="84"/>
      <c r="BJ58" s="84"/>
      <c r="BK58" s="183">
        <v>26.84</v>
      </c>
      <c r="BL58" s="84">
        <v>104.84</v>
      </c>
      <c r="BM58" s="84"/>
      <c r="BN58" s="84"/>
      <c r="BO58" s="84"/>
      <c r="BP58" s="183">
        <v>26.84</v>
      </c>
      <c r="BQ58" s="84">
        <v>104.84</v>
      </c>
      <c r="BR58" s="84"/>
      <c r="BS58" s="84"/>
      <c r="BT58" s="183">
        <v>26.84</v>
      </c>
      <c r="BU58" s="84">
        <v>104.84</v>
      </c>
      <c r="BV58" s="84"/>
      <c r="BW58" s="84"/>
      <c r="BX58" s="183"/>
      <c r="BY58" s="84">
        <f>260.84+26.84</f>
        <v>287.68</v>
      </c>
      <c r="BZ58" s="84"/>
      <c r="CA58" s="84"/>
      <c r="CC58" s="183">
        <v>26.84</v>
      </c>
      <c r="CD58" s="84">
        <v>260.84</v>
      </c>
      <c r="CE58" s="84"/>
      <c r="CF58" s="84"/>
      <c r="CG58" s="84"/>
      <c r="CH58" s="84"/>
      <c r="CI58" s="84"/>
      <c r="CJ58" s="84"/>
      <c r="CK58" s="84"/>
      <c r="CL58" s="84"/>
      <c r="CM58" s="84"/>
      <c r="CN58" s="84"/>
    </row>
    <row r="59" ht="15.75" customHeight="1">
      <c r="A59" s="6"/>
      <c r="B59" s="47" t="s">
        <v>144</v>
      </c>
      <c r="C59" s="48" t="s">
        <v>123</v>
      </c>
      <c r="D59" s="140"/>
      <c r="E59" s="140"/>
      <c r="F59" s="140"/>
      <c r="G59" s="141"/>
      <c r="H59" s="50"/>
      <c r="I59" s="50"/>
      <c r="J59" s="50"/>
      <c r="K59" s="50"/>
      <c r="L59" s="128"/>
      <c r="M59" s="6"/>
      <c r="N59" s="6"/>
      <c r="O59" s="6"/>
      <c r="P59" s="6"/>
      <c r="Q59" s="6"/>
      <c r="R59" s="6"/>
      <c r="S59" s="6"/>
      <c r="T59" s="166">
        <v>75.0</v>
      </c>
      <c r="U59" s="182"/>
      <c r="V59" s="168"/>
      <c r="W59" s="168">
        <v>80.0</v>
      </c>
      <c r="X59" s="168"/>
      <c r="Y59" s="168"/>
      <c r="Z59" s="168">
        <v>75.0</v>
      </c>
      <c r="AA59" s="84"/>
      <c r="AB59" s="171"/>
      <c r="AC59" s="84"/>
      <c r="AD59" s="84"/>
      <c r="AE59" s="84">
        <v>75.0</v>
      </c>
      <c r="AF59" s="84"/>
      <c r="AG59" s="84"/>
      <c r="AH59" s="170">
        <v>75.0</v>
      </c>
      <c r="AI59" s="84"/>
      <c r="AJ59" s="84">
        <v>75.0</v>
      </c>
      <c r="AK59" s="84"/>
      <c r="AL59" s="84"/>
      <c r="AM59" s="84"/>
      <c r="AN59" s="84"/>
      <c r="AO59" s="84">
        <v>75.0</v>
      </c>
      <c r="AP59" s="84"/>
      <c r="AQ59" s="84"/>
      <c r="AR59" s="84">
        <v>6.0</v>
      </c>
      <c r="AS59" s="84">
        <v>90.0</v>
      </c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168"/>
      <c r="BG59" s="84"/>
      <c r="BH59" s="84"/>
      <c r="BI59" s="84"/>
      <c r="BJ59" s="84"/>
      <c r="BK59" s="84"/>
      <c r="BL59" s="84"/>
      <c r="BM59" s="84">
        <v>100.0</v>
      </c>
      <c r="BN59" s="84"/>
      <c r="BO59" s="84"/>
      <c r="BP59" s="84"/>
      <c r="BQ59" s="84">
        <v>100.0</v>
      </c>
      <c r="BR59" s="84"/>
      <c r="BS59" s="84"/>
      <c r="BT59" s="84"/>
      <c r="BU59" s="84"/>
      <c r="BV59" s="84">
        <v>100.0</v>
      </c>
      <c r="BW59" s="84"/>
      <c r="BX59" s="84"/>
      <c r="BZ59" s="84">
        <v>100.0</v>
      </c>
      <c r="CA59" s="84"/>
      <c r="CB59" s="84"/>
      <c r="CD59" s="84">
        <v>100.0</v>
      </c>
      <c r="CE59" s="84"/>
      <c r="CF59" s="84"/>
      <c r="CG59" s="84"/>
      <c r="CH59" s="84"/>
      <c r="CI59" s="84"/>
      <c r="CJ59" s="84"/>
      <c r="CK59" s="84"/>
      <c r="CL59" s="84"/>
      <c r="CM59" s="84"/>
      <c r="CN59" s="84"/>
    </row>
    <row r="60" ht="15.75" customHeight="1">
      <c r="A60" s="6"/>
      <c r="B60" s="47" t="s">
        <v>145</v>
      </c>
      <c r="C60" s="48" t="s">
        <v>146</v>
      </c>
      <c r="D60" s="140"/>
      <c r="E60" s="140"/>
      <c r="F60" s="140"/>
      <c r="G60" s="141"/>
      <c r="H60" s="50"/>
      <c r="I60" s="50"/>
      <c r="J60" s="50"/>
      <c r="K60" s="50"/>
      <c r="L60" s="128"/>
      <c r="M60" s="6"/>
      <c r="N60" s="6"/>
      <c r="O60" s="6"/>
      <c r="P60" s="6"/>
      <c r="Q60" s="6"/>
      <c r="R60" s="6"/>
      <c r="S60" s="6"/>
      <c r="T60" s="166"/>
      <c r="U60" s="182"/>
      <c r="V60" s="184">
        <v>33.35</v>
      </c>
      <c r="W60" s="168"/>
      <c r="X60" s="168"/>
      <c r="Y60" s="168"/>
      <c r="Z60" s="168">
        <v>33.35</v>
      </c>
      <c r="AA60" s="84"/>
      <c r="AB60" s="171"/>
      <c r="AC60" s="84"/>
      <c r="AD60" s="84">
        <v>33.35</v>
      </c>
      <c r="AE60" s="84"/>
      <c r="AF60" s="84"/>
      <c r="AG60" s="84"/>
      <c r="AH60" s="84"/>
      <c r="AI60" s="170">
        <v>33.0</v>
      </c>
      <c r="AJ60" s="84"/>
      <c r="AK60" s="84"/>
      <c r="AL60" s="84"/>
      <c r="AM60" s="84">
        <v>33.0</v>
      </c>
      <c r="AN60" s="84"/>
      <c r="AO60" s="84"/>
      <c r="AP60" s="84"/>
      <c r="AQ60" s="84"/>
      <c r="AR60" s="84"/>
      <c r="AS60" s="84"/>
      <c r="AT60" s="84"/>
      <c r="AU60" s="84"/>
      <c r="AV60" s="84">
        <v>33.0</v>
      </c>
      <c r="AW60" s="84"/>
      <c r="AX60" s="84"/>
      <c r="AY60" s="84"/>
      <c r="AZ60" s="84"/>
      <c r="BA60" s="84"/>
      <c r="BB60" s="84"/>
      <c r="BC60" s="84"/>
      <c r="BD60" s="84">
        <v>33.0</v>
      </c>
      <c r="BE60" s="84"/>
      <c r="BF60" s="168"/>
      <c r="BG60" s="84"/>
      <c r="BH60" s="84"/>
      <c r="BI60" s="84"/>
      <c r="BJ60" s="84"/>
      <c r="BK60" s="84"/>
      <c r="BL60" s="183">
        <v>33.35</v>
      </c>
      <c r="BM60" s="84"/>
      <c r="BN60" s="84"/>
      <c r="BO60" s="84"/>
      <c r="BP60" s="84"/>
      <c r="BQ60" s="183">
        <v>33.35</v>
      </c>
      <c r="BR60" s="84"/>
      <c r="BS60" s="84"/>
      <c r="BT60" s="84"/>
      <c r="BU60" s="183">
        <v>33.35</v>
      </c>
      <c r="BV60" s="84"/>
      <c r="BW60" s="84"/>
      <c r="BY60" s="84"/>
      <c r="BZ60" s="183">
        <v>34.35</v>
      </c>
      <c r="CA60" s="84"/>
      <c r="CB60" s="84"/>
      <c r="CC60" s="183">
        <v>34.35</v>
      </c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</row>
    <row r="61" ht="15.75" hidden="1" customHeight="1">
      <c r="A61" s="6"/>
      <c r="B61" s="47" t="s">
        <v>147</v>
      </c>
      <c r="C61" s="48" t="s">
        <v>148</v>
      </c>
      <c r="D61" s="140"/>
      <c r="E61" s="140"/>
      <c r="F61" s="140"/>
      <c r="G61" s="141"/>
      <c r="H61" s="50"/>
      <c r="I61" s="50"/>
      <c r="J61" s="50"/>
      <c r="K61" s="50"/>
      <c r="L61" s="128"/>
      <c r="M61" s="6"/>
      <c r="N61" s="6"/>
      <c r="O61" s="6"/>
      <c r="P61" s="6"/>
      <c r="Q61" s="6"/>
      <c r="R61" s="6"/>
      <c r="S61" s="6"/>
      <c r="T61" s="166"/>
      <c r="U61" s="182"/>
      <c r="V61" s="168"/>
      <c r="W61" s="168"/>
      <c r="X61" s="168"/>
      <c r="Y61" s="168"/>
      <c r="Z61" s="139"/>
      <c r="AA61" s="84"/>
      <c r="AB61" s="169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R61" s="84"/>
      <c r="AS61" s="84">
        <v>348.0</v>
      </c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168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</row>
    <row r="62" ht="15.75" customHeight="1">
      <c r="A62" s="6"/>
      <c r="B62" s="47" t="s">
        <v>149</v>
      </c>
      <c r="C62" s="48" t="s">
        <v>150</v>
      </c>
      <c r="D62" s="140"/>
      <c r="E62" s="140"/>
      <c r="F62" s="140"/>
      <c r="G62" s="141"/>
      <c r="H62" s="50"/>
      <c r="I62" s="50"/>
      <c r="J62" s="50"/>
      <c r="K62" s="50"/>
      <c r="L62" s="128"/>
      <c r="M62" s="6"/>
      <c r="N62" s="6"/>
      <c r="O62" s="6"/>
      <c r="P62" s="6"/>
      <c r="Q62" s="6"/>
      <c r="R62" s="6"/>
      <c r="S62" s="6"/>
      <c r="T62" s="166"/>
      <c r="U62" s="182">
        <v>34.5</v>
      </c>
      <c r="V62" s="168"/>
      <c r="W62" s="168"/>
      <c r="X62" s="168"/>
      <c r="Y62" s="168"/>
      <c r="Z62" s="168">
        <v>34.5</v>
      </c>
      <c r="AA62" s="84"/>
      <c r="AB62" s="171"/>
      <c r="AC62" s="84"/>
      <c r="AD62" s="84">
        <v>34.5</v>
      </c>
      <c r="AE62" s="84"/>
      <c r="AF62" s="84"/>
      <c r="AG62" s="84"/>
      <c r="AH62" s="84"/>
      <c r="AI62" s="170">
        <v>35.0</v>
      </c>
      <c r="AJ62" s="84"/>
      <c r="AK62" s="84"/>
      <c r="AL62" s="84"/>
      <c r="AM62" s="84">
        <v>35.0</v>
      </c>
      <c r="AN62" s="84"/>
      <c r="AO62" s="84"/>
      <c r="AP62" s="84"/>
      <c r="AQ62" s="84"/>
      <c r="AR62" s="84"/>
      <c r="AS62" s="84"/>
      <c r="AT62" s="84"/>
      <c r="AU62" s="84"/>
      <c r="AV62" s="84">
        <v>35.0</v>
      </c>
      <c r="AW62" s="84"/>
      <c r="AX62" s="84"/>
      <c r="AY62" s="84"/>
      <c r="AZ62" s="84"/>
      <c r="BA62" s="84"/>
      <c r="BB62" s="84"/>
      <c r="BC62" s="84"/>
      <c r="BD62" s="84">
        <v>35.0</v>
      </c>
      <c r="BE62" s="84"/>
      <c r="BF62" s="168"/>
      <c r="BG62" s="84"/>
      <c r="BH62" s="84"/>
      <c r="BI62" s="84"/>
      <c r="BJ62" s="84"/>
      <c r="BK62" s="84"/>
      <c r="BL62" s="84"/>
      <c r="BM62" s="183">
        <v>34.5</v>
      </c>
      <c r="BN62" s="84"/>
      <c r="BO62" s="84"/>
      <c r="BP62" s="84"/>
      <c r="BQ62" s="84"/>
      <c r="BR62" s="183">
        <v>34.5</v>
      </c>
      <c r="BS62" s="84"/>
      <c r="BT62" s="84"/>
      <c r="BU62" s="84"/>
      <c r="BV62" s="183">
        <v>34.5</v>
      </c>
      <c r="BW62" s="84"/>
      <c r="BX62" s="84"/>
      <c r="BZ62" s="183">
        <v>35.5</v>
      </c>
      <c r="CA62" s="84"/>
      <c r="CB62" s="84"/>
      <c r="CC62" s="84"/>
      <c r="CD62" s="183">
        <v>35.5</v>
      </c>
      <c r="CE62" s="84"/>
      <c r="CF62" s="84"/>
      <c r="CG62" s="84"/>
      <c r="CH62" s="84"/>
      <c r="CI62" s="84"/>
      <c r="CJ62" s="84"/>
      <c r="CK62" s="84"/>
      <c r="CL62" s="84"/>
      <c r="CM62" s="84"/>
      <c r="CN62" s="84"/>
    </row>
    <row r="63" ht="15.75" customHeight="1">
      <c r="A63" s="6"/>
      <c r="B63" s="47" t="s">
        <v>151</v>
      </c>
      <c r="C63" s="48" t="s">
        <v>152</v>
      </c>
      <c r="D63" s="140"/>
      <c r="E63" s="140"/>
      <c r="F63" s="140"/>
      <c r="G63" s="141"/>
      <c r="H63" s="50"/>
      <c r="I63" s="50"/>
      <c r="J63" s="50"/>
      <c r="K63" s="50"/>
      <c r="L63" s="128"/>
      <c r="M63" s="6"/>
      <c r="N63" s="6"/>
      <c r="O63" s="6"/>
      <c r="P63" s="6"/>
      <c r="Q63" s="6"/>
      <c r="R63" s="6"/>
      <c r="S63" s="6"/>
      <c r="T63" s="166"/>
      <c r="U63" s="182"/>
      <c r="V63" s="168">
        <v>21.85</v>
      </c>
      <c r="W63" s="168"/>
      <c r="X63" s="168"/>
      <c r="Y63" s="168"/>
      <c r="Z63" s="168">
        <v>21.85</v>
      </c>
      <c r="AA63" s="84"/>
      <c r="AB63" s="171"/>
      <c r="AC63" s="84"/>
      <c r="AD63" s="84"/>
      <c r="AE63" s="84">
        <v>21.85</v>
      </c>
      <c r="AF63" s="84"/>
      <c r="AG63" s="84"/>
      <c r="AH63" s="84"/>
      <c r="AI63" s="84"/>
      <c r="AJ63" s="84">
        <v>22.0</v>
      </c>
      <c r="AK63" s="84"/>
      <c r="AL63" s="84"/>
      <c r="AM63" s="84">
        <v>43.7</v>
      </c>
      <c r="AN63" s="84"/>
      <c r="AO63" s="84"/>
      <c r="AP63" s="84"/>
      <c r="AQ63" s="84"/>
      <c r="AR63" s="84"/>
      <c r="AS63" s="84"/>
      <c r="AT63" s="84"/>
      <c r="AU63" s="84"/>
      <c r="AV63" s="84">
        <v>22.0</v>
      </c>
      <c r="AW63" s="84"/>
      <c r="AX63" s="84"/>
      <c r="AY63" s="84"/>
      <c r="AZ63" s="84"/>
      <c r="BA63" s="84"/>
      <c r="BB63" s="84"/>
      <c r="BC63" s="84"/>
      <c r="BD63" s="84">
        <v>22.0</v>
      </c>
      <c r="BE63" s="84"/>
      <c r="BF63" s="168"/>
      <c r="BG63" s="84"/>
      <c r="BH63" s="84"/>
      <c r="BI63" s="84"/>
      <c r="BJ63" s="84"/>
      <c r="BK63" s="84"/>
      <c r="BL63" s="84"/>
      <c r="BM63" s="84">
        <v>65.55</v>
      </c>
      <c r="BN63" s="84"/>
      <c r="BO63" s="84"/>
      <c r="BP63" s="84"/>
      <c r="BQ63" s="84"/>
      <c r="BR63" s="84">
        <v>65.55</v>
      </c>
      <c r="BS63" s="84"/>
      <c r="BT63" s="84"/>
      <c r="BU63" s="84"/>
      <c r="BV63" s="84">
        <v>65.55</v>
      </c>
      <c r="BW63" s="84"/>
      <c r="BX63" s="84"/>
      <c r="BZ63" s="84">
        <v>66.55</v>
      </c>
      <c r="CA63" s="84"/>
      <c r="CB63" s="84"/>
      <c r="CC63" s="84"/>
      <c r="CD63" s="84">
        <v>66.55</v>
      </c>
      <c r="CE63" s="84"/>
      <c r="CF63" s="84"/>
      <c r="CG63" s="84"/>
      <c r="CH63" s="84"/>
      <c r="CI63" s="84"/>
      <c r="CJ63" s="84"/>
      <c r="CK63" s="84"/>
      <c r="CL63" s="84"/>
      <c r="CM63" s="84"/>
      <c r="CN63" s="84"/>
    </row>
    <row r="64" ht="15.75" customHeight="1">
      <c r="A64" s="6"/>
      <c r="B64" s="47" t="s">
        <v>153</v>
      </c>
      <c r="C64" s="48" t="s">
        <v>152</v>
      </c>
      <c r="D64" s="140"/>
      <c r="E64" s="140"/>
      <c r="F64" s="140"/>
      <c r="G64" s="141"/>
      <c r="H64" s="50"/>
      <c r="I64" s="50"/>
      <c r="J64" s="50"/>
      <c r="K64" s="50"/>
      <c r="L64" s="128"/>
      <c r="M64" s="6"/>
      <c r="N64" s="6"/>
      <c r="O64" s="6"/>
      <c r="P64" s="6"/>
      <c r="Q64" s="6"/>
      <c r="R64" s="6"/>
      <c r="S64" s="6"/>
      <c r="T64" s="166"/>
      <c r="U64" s="182"/>
      <c r="V64" s="168">
        <v>15.0</v>
      </c>
      <c r="W64" s="168"/>
      <c r="X64" s="168"/>
      <c r="Y64" s="168"/>
      <c r="Z64" s="168">
        <v>15.0</v>
      </c>
      <c r="AA64" s="84"/>
      <c r="AB64" s="171"/>
      <c r="AC64" s="84"/>
      <c r="AD64" s="84"/>
      <c r="AE64" s="84">
        <v>15.0</v>
      </c>
      <c r="AF64" s="84"/>
      <c r="AG64" s="84"/>
      <c r="AH64" s="84"/>
      <c r="AI64" s="170">
        <v>15.0</v>
      </c>
      <c r="AJ64" s="84"/>
      <c r="AK64" s="84"/>
      <c r="AL64" s="84"/>
      <c r="AM64" s="84"/>
      <c r="AN64" s="84">
        <v>13.37</v>
      </c>
      <c r="AO64" s="84"/>
      <c r="AP64" s="84"/>
      <c r="AQ64" s="84"/>
      <c r="AR64" s="84"/>
      <c r="AS64" s="84"/>
      <c r="AT64" s="84"/>
      <c r="AU64" s="84"/>
      <c r="AV64" s="84">
        <v>15.0</v>
      </c>
      <c r="AW64" s="84"/>
      <c r="AX64" s="84"/>
      <c r="AY64" s="84"/>
      <c r="AZ64" s="84"/>
      <c r="BA64" s="84"/>
      <c r="BB64" s="84"/>
      <c r="BC64" s="84"/>
      <c r="BD64" s="84">
        <v>15.0</v>
      </c>
      <c r="BE64" s="84"/>
      <c r="BF64" s="168"/>
      <c r="BG64" s="84"/>
      <c r="BH64" s="84"/>
      <c r="BI64" s="84"/>
      <c r="BJ64" s="84"/>
      <c r="BK64" s="84"/>
      <c r="BL64" s="84"/>
      <c r="BM64" s="183">
        <v>13.35</v>
      </c>
      <c r="BO64" s="84"/>
      <c r="BP64" s="84"/>
      <c r="BQ64" s="84"/>
      <c r="BR64" s="183">
        <v>13.35</v>
      </c>
      <c r="BS64" s="84"/>
      <c r="BT64" s="84"/>
      <c r="BU64" s="84"/>
      <c r="BV64" s="183">
        <v>13.35</v>
      </c>
      <c r="BW64" s="84"/>
      <c r="BX64" s="84"/>
      <c r="BZ64" s="183">
        <v>14.35</v>
      </c>
      <c r="CA64" s="84"/>
      <c r="CB64" s="84"/>
      <c r="CC64" s="84"/>
      <c r="CD64" s="183">
        <v>14.35</v>
      </c>
      <c r="CE64" s="84"/>
      <c r="CF64" s="84"/>
      <c r="CG64" s="84"/>
      <c r="CH64" s="84"/>
      <c r="CI64" s="84"/>
      <c r="CJ64" s="84"/>
      <c r="CK64" s="84"/>
      <c r="CL64" s="84"/>
      <c r="CM64" s="84"/>
      <c r="CN64" s="84"/>
    </row>
    <row r="65" ht="15.75" customHeight="1">
      <c r="A65" s="6"/>
      <c r="B65" s="47" t="s">
        <v>154</v>
      </c>
      <c r="C65" s="48" t="s">
        <v>155</v>
      </c>
      <c r="D65" s="140"/>
      <c r="E65" s="140"/>
      <c r="F65" s="140"/>
      <c r="G65" s="141"/>
      <c r="H65" s="50"/>
      <c r="I65" s="50"/>
      <c r="J65" s="50"/>
      <c r="K65" s="50"/>
      <c r="L65" s="128"/>
      <c r="M65" s="6"/>
      <c r="N65" s="6"/>
      <c r="O65" s="6"/>
      <c r="P65" s="6"/>
      <c r="Q65" s="6"/>
      <c r="R65" s="6"/>
      <c r="S65" s="6"/>
      <c r="T65" s="166"/>
      <c r="U65" s="182"/>
      <c r="V65" s="168">
        <v>60.0</v>
      </c>
      <c r="W65" s="168"/>
      <c r="X65" s="168"/>
      <c r="Y65" s="168"/>
      <c r="Z65" s="168">
        <v>60.0</v>
      </c>
      <c r="AA65" s="84"/>
      <c r="AB65" s="171"/>
      <c r="AC65" s="84"/>
      <c r="AD65" s="84"/>
      <c r="AE65" s="84">
        <v>60.0</v>
      </c>
      <c r="AF65" s="84"/>
      <c r="AG65" s="84"/>
      <c r="AH65" s="84"/>
      <c r="AI65" s="170">
        <v>40.0</v>
      </c>
      <c r="AJ65" s="84"/>
      <c r="AK65" s="84"/>
      <c r="AL65" s="84"/>
      <c r="AM65" s="84">
        <v>40.0</v>
      </c>
      <c r="AN65" s="84"/>
      <c r="AO65" s="84"/>
      <c r="AP65" s="84"/>
      <c r="AQ65" s="84"/>
      <c r="AR65" s="84"/>
      <c r="AS65" s="84"/>
      <c r="AT65" s="84"/>
      <c r="AU65" s="84"/>
      <c r="AV65" s="84">
        <v>51.61</v>
      </c>
      <c r="AW65" s="84"/>
      <c r="AX65" s="84"/>
      <c r="AY65" s="84"/>
      <c r="AZ65" s="84"/>
      <c r="BA65" s="84"/>
      <c r="BB65" s="84"/>
      <c r="BC65" s="84"/>
      <c r="BD65" s="84">
        <v>51.61</v>
      </c>
      <c r="BE65" s="84"/>
      <c r="BF65" s="168"/>
      <c r="BG65" s="84"/>
      <c r="BH65" s="84"/>
      <c r="BI65" s="84"/>
      <c r="BJ65" s="84"/>
      <c r="BK65" s="84"/>
      <c r="BL65" s="84"/>
      <c r="BM65" s="84">
        <v>55.0</v>
      </c>
      <c r="BN65" s="84"/>
      <c r="BO65" s="84"/>
      <c r="BP65" s="84"/>
      <c r="BQ65" s="84"/>
      <c r="BR65" s="84">
        <v>55.0</v>
      </c>
      <c r="BS65" s="84"/>
      <c r="BT65" s="84"/>
      <c r="BU65" s="84"/>
      <c r="BV65" s="84">
        <v>55.0</v>
      </c>
      <c r="BW65" s="84"/>
      <c r="BX65" s="84"/>
      <c r="BZ65" s="84">
        <v>56.0</v>
      </c>
      <c r="CA65" s="84"/>
      <c r="CB65" s="84"/>
      <c r="CC65" s="84"/>
      <c r="CD65" s="84">
        <v>56.0</v>
      </c>
      <c r="CE65" s="84"/>
      <c r="CF65" s="84"/>
      <c r="CG65" s="84"/>
      <c r="CH65" s="84"/>
      <c r="CI65" s="84"/>
      <c r="CJ65" s="84"/>
      <c r="CK65" s="84"/>
      <c r="CL65" s="84"/>
      <c r="CM65" s="84"/>
      <c r="CN65" s="84"/>
    </row>
    <row r="66" ht="15.75" hidden="1" customHeight="1">
      <c r="A66" s="6"/>
      <c r="B66" s="47" t="s">
        <v>156</v>
      </c>
      <c r="C66" s="48" t="s">
        <v>157</v>
      </c>
      <c r="D66" s="140"/>
      <c r="E66" s="140"/>
      <c r="F66" s="140"/>
      <c r="G66" s="141"/>
      <c r="H66" s="50"/>
      <c r="I66" s="50"/>
      <c r="J66" s="50"/>
      <c r="K66" s="50"/>
      <c r="L66" s="128"/>
      <c r="M66" s="6"/>
      <c r="N66" s="6"/>
      <c r="O66" s="6"/>
      <c r="P66" s="6"/>
      <c r="Q66" s="6"/>
      <c r="R66" s="6"/>
      <c r="S66" s="6"/>
      <c r="T66" s="166"/>
      <c r="U66" s="182"/>
      <c r="V66" s="168"/>
      <c r="W66" s="168">
        <v>17.19</v>
      </c>
      <c r="X66" s="168"/>
      <c r="Y66" s="168"/>
      <c r="Z66" s="168"/>
      <c r="AA66" s="84"/>
      <c r="AB66" s="171">
        <v>17.19</v>
      </c>
      <c r="AC66" s="84"/>
      <c r="AD66" s="84"/>
      <c r="AE66" s="84"/>
      <c r="AF66" s="84">
        <v>17.0</v>
      </c>
      <c r="AG66" s="84"/>
      <c r="AH66" s="84"/>
      <c r="AI66" s="84"/>
      <c r="AJ66" s="84">
        <v>17.0</v>
      </c>
      <c r="AK66" s="84"/>
      <c r="AL66" s="84"/>
      <c r="AM66" s="84"/>
      <c r="AN66" s="84"/>
      <c r="AO66" s="84"/>
      <c r="AP66" s="84"/>
      <c r="AQ66" s="84"/>
      <c r="AR66" s="84"/>
      <c r="AS66" s="84">
        <v>17.0</v>
      </c>
      <c r="AT66" s="84"/>
      <c r="AU66" s="84"/>
      <c r="AV66" s="84"/>
      <c r="AW66" s="84">
        <v>17.0</v>
      </c>
      <c r="AX66" s="84"/>
      <c r="AY66" s="84"/>
      <c r="AZ66" s="84"/>
      <c r="BA66" s="84">
        <v>17.0</v>
      </c>
      <c r="BB66" s="84"/>
      <c r="BC66" s="84"/>
      <c r="BD66" s="84"/>
      <c r="BE66" s="84"/>
      <c r="BF66" s="168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</row>
    <row r="67" ht="15.75" customHeight="1">
      <c r="A67" s="6"/>
      <c r="B67" s="47" t="s">
        <v>158</v>
      </c>
      <c r="C67" s="48" t="s">
        <v>159</v>
      </c>
      <c r="D67" s="140"/>
      <c r="E67" s="140"/>
      <c r="F67" s="140"/>
      <c r="G67" s="141"/>
      <c r="H67" s="50"/>
      <c r="I67" s="50"/>
      <c r="J67" s="50"/>
      <c r="K67" s="50"/>
      <c r="L67" s="128"/>
      <c r="M67" s="6"/>
      <c r="N67" s="6"/>
      <c r="O67" s="6"/>
      <c r="P67" s="6"/>
      <c r="Q67" s="6"/>
      <c r="R67" s="6"/>
      <c r="S67" s="6"/>
      <c r="T67" s="166">
        <v>51.93</v>
      </c>
      <c r="U67" s="182"/>
      <c r="V67" s="168"/>
      <c r="W67" s="168"/>
      <c r="X67" s="168">
        <v>48.94</v>
      </c>
      <c r="Y67" s="168"/>
      <c r="Z67" s="168"/>
      <c r="AA67" s="84"/>
      <c r="AB67" s="171"/>
      <c r="AC67" s="84">
        <v>49.49</v>
      </c>
      <c r="AD67" s="84"/>
      <c r="AE67" s="84"/>
      <c r="AF67" s="84"/>
      <c r="AG67" s="84">
        <v>49.0</v>
      </c>
      <c r="AH67" s="84"/>
      <c r="AI67" s="84"/>
      <c r="AJ67" s="84"/>
      <c r="AK67" s="84"/>
      <c r="AL67" s="84">
        <v>46.52</v>
      </c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168"/>
      <c r="BG67" s="84"/>
      <c r="BH67" s="84"/>
      <c r="BI67" s="84"/>
      <c r="BJ67" s="84"/>
      <c r="BK67" s="183">
        <v>46.29</v>
      </c>
      <c r="BL67" s="84"/>
      <c r="BM67" s="84"/>
      <c r="BN67" s="84"/>
      <c r="BO67" s="84"/>
      <c r="BP67" s="183">
        <v>46.29</v>
      </c>
      <c r="BQ67" s="84"/>
      <c r="BR67" s="84"/>
      <c r="BS67" s="84"/>
      <c r="BT67" s="183">
        <v>46.29</v>
      </c>
      <c r="BU67" s="84"/>
      <c r="BV67" s="84"/>
      <c r="BW67" s="84"/>
      <c r="BX67" s="84"/>
      <c r="BY67" s="183">
        <v>47.29</v>
      </c>
      <c r="BZ67" s="84"/>
      <c r="CA67" s="84"/>
      <c r="CC67" s="183">
        <v>47.29</v>
      </c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</row>
    <row r="68" ht="15.75" customHeight="1">
      <c r="A68" s="6"/>
      <c r="B68" s="47" t="s">
        <v>160</v>
      </c>
      <c r="C68" s="48" t="s">
        <v>161</v>
      </c>
      <c r="D68" s="140"/>
      <c r="E68" s="140"/>
      <c r="F68" s="140"/>
      <c r="G68" s="141"/>
      <c r="H68" s="50"/>
      <c r="I68" s="50"/>
      <c r="J68" s="50"/>
      <c r="K68" s="50"/>
      <c r="L68" s="128"/>
      <c r="M68" s="6"/>
      <c r="N68" s="6"/>
      <c r="O68" s="6"/>
      <c r="P68" s="6"/>
      <c r="Q68" s="6"/>
      <c r="R68" s="6"/>
      <c r="S68" s="6"/>
      <c r="T68" s="166"/>
      <c r="U68" s="182"/>
      <c r="V68" s="184">
        <v>42.0</v>
      </c>
      <c r="W68" s="168"/>
      <c r="X68" s="168"/>
      <c r="Y68" s="168">
        <v>41.15</v>
      </c>
      <c r="Z68" s="168"/>
      <c r="AA68" s="84"/>
      <c r="AB68" s="171"/>
      <c r="AC68" s="84">
        <v>42.0</v>
      </c>
      <c r="AD68" s="84"/>
      <c r="AE68" s="84"/>
      <c r="AF68" s="84"/>
      <c r="AG68" s="84">
        <v>42.0</v>
      </c>
      <c r="AH68" s="84"/>
      <c r="AI68" s="84"/>
      <c r="AJ68" s="84"/>
      <c r="AK68" s="84"/>
      <c r="AL68" s="84">
        <v>39.0</v>
      </c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168"/>
      <c r="BG68" s="84"/>
      <c r="BH68" s="84"/>
      <c r="BI68" s="84"/>
      <c r="BJ68" s="84"/>
      <c r="BK68" s="84"/>
      <c r="BL68" s="183">
        <v>38.85</v>
      </c>
      <c r="BM68" s="84"/>
      <c r="BN68" s="84"/>
      <c r="BO68" s="84"/>
      <c r="BP68" s="183">
        <v>38.85</v>
      </c>
      <c r="BQ68" s="84"/>
      <c r="BR68" s="84"/>
      <c r="BS68" s="84"/>
      <c r="BT68" s="183">
        <v>38.85</v>
      </c>
      <c r="BU68" s="84"/>
      <c r="BV68" s="84"/>
      <c r="BW68" s="84"/>
      <c r="BY68" s="183">
        <v>39.85</v>
      </c>
      <c r="BZ68" s="84"/>
      <c r="CA68" s="84"/>
      <c r="CC68" s="183">
        <v>39.85</v>
      </c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</row>
    <row r="69" ht="15.75" hidden="1" customHeight="1">
      <c r="A69" s="6"/>
      <c r="B69" s="47" t="s">
        <v>162</v>
      </c>
      <c r="C69" s="48" t="s">
        <v>163</v>
      </c>
      <c r="D69" s="140"/>
      <c r="E69" s="140"/>
      <c r="F69" s="140"/>
      <c r="G69" s="141"/>
      <c r="H69" s="50"/>
      <c r="I69" s="50"/>
      <c r="J69" s="50"/>
      <c r="K69" s="50"/>
      <c r="L69" s="128"/>
      <c r="M69" s="6"/>
      <c r="N69" s="6"/>
      <c r="O69" s="6"/>
      <c r="P69" s="6"/>
      <c r="Q69" s="6"/>
      <c r="R69" s="6"/>
      <c r="S69" s="6"/>
      <c r="T69" s="166"/>
      <c r="U69" s="182">
        <v>32.89</v>
      </c>
      <c r="V69" s="168"/>
      <c r="W69" s="168"/>
      <c r="X69" s="168"/>
      <c r="Y69" s="168">
        <v>32.89</v>
      </c>
      <c r="Z69" s="168"/>
      <c r="AA69" s="84"/>
      <c r="AB69" s="171"/>
      <c r="AC69" s="84">
        <v>32.89</v>
      </c>
      <c r="AD69" s="84"/>
      <c r="AE69" s="84"/>
      <c r="AF69" s="84"/>
      <c r="AG69" s="84">
        <v>33.0</v>
      </c>
      <c r="AH69" s="84"/>
      <c r="AI69" s="84"/>
      <c r="AJ69" s="84"/>
      <c r="AK69" s="84"/>
      <c r="AL69" s="173"/>
      <c r="AM69" s="173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168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</row>
    <row r="70" ht="15.75" customHeight="1">
      <c r="A70" s="6"/>
      <c r="B70" s="92" t="s">
        <v>164</v>
      </c>
      <c r="C70" s="48"/>
      <c r="D70" s="140"/>
      <c r="E70" s="140"/>
      <c r="F70" s="140"/>
      <c r="G70" s="141"/>
      <c r="H70" s="50"/>
      <c r="I70" s="50"/>
      <c r="J70" s="50"/>
      <c r="K70" s="50"/>
      <c r="L70" s="128"/>
      <c r="M70" s="6"/>
      <c r="N70" s="6"/>
      <c r="O70" s="6"/>
      <c r="P70" s="6"/>
      <c r="Q70" s="6"/>
      <c r="R70" s="6"/>
      <c r="S70" s="6"/>
      <c r="T70" s="166"/>
      <c r="U70" s="182"/>
      <c r="V70" s="168"/>
      <c r="W70" s="168"/>
      <c r="X70" s="168"/>
      <c r="Y70" s="168"/>
      <c r="Z70" s="168"/>
      <c r="AA70" s="84"/>
      <c r="AB70" s="171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168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</row>
    <row r="71" ht="15.75" hidden="1" customHeight="1">
      <c r="A71" s="6"/>
      <c r="B71" s="47" t="s">
        <v>165</v>
      </c>
      <c r="C71" s="48"/>
      <c r="D71" s="140"/>
      <c r="E71" s="140"/>
      <c r="F71" s="140"/>
      <c r="G71" s="141"/>
      <c r="H71" s="50"/>
      <c r="I71" s="50"/>
      <c r="J71" s="50"/>
      <c r="K71" s="50"/>
      <c r="L71" s="128"/>
      <c r="M71" s="6"/>
      <c r="N71" s="6"/>
      <c r="O71" s="6"/>
      <c r="P71" s="6"/>
      <c r="Q71" s="6"/>
      <c r="R71" s="6"/>
      <c r="S71" s="6"/>
      <c r="T71" s="166"/>
      <c r="U71" s="182">
        <v>1150.0</v>
      </c>
      <c r="V71" s="168"/>
      <c r="W71" s="168"/>
      <c r="X71" s="168"/>
      <c r="Y71" s="168"/>
      <c r="Z71" s="168"/>
      <c r="AA71" s="84"/>
      <c r="AB71" s="171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168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</row>
    <row r="72" ht="15.75" customHeight="1">
      <c r="A72" s="6"/>
      <c r="B72" s="47" t="s">
        <v>166</v>
      </c>
      <c r="C72" s="48"/>
      <c r="D72" s="140"/>
      <c r="E72" s="140"/>
      <c r="F72" s="140"/>
      <c r="G72" s="141"/>
      <c r="H72" s="50"/>
      <c r="I72" s="50"/>
      <c r="J72" s="50"/>
      <c r="K72" s="50"/>
      <c r="L72" s="128"/>
      <c r="M72" s="6"/>
      <c r="N72" s="6"/>
      <c r="O72" s="6"/>
      <c r="P72" s="6"/>
      <c r="Q72" s="6"/>
      <c r="R72" s="6"/>
      <c r="S72" s="6"/>
      <c r="T72" s="166"/>
      <c r="U72" s="182"/>
      <c r="V72" s="168"/>
      <c r="W72" s="112"/>
      <c r="X72" s="168"/>
      <c r="Y72" s="168"/>
      <c r="Z72" s="168"/>
      <c r="AA72" s="6"/>
      <c r="AB72" s="171"/>
      <c r="AE72" s="84"/>
      <c r="AF72" s="84">
        <v>3750.0</v>
      </c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>
        <v>1225.0</v>
      </c>
      <c r="AX72" s="84"/>
      <c r="AY72" s="84"/>
      <c r="AZ72" s="84"/>
      <c r="BA72" s="84"/>
      <c r="BB72" s="84"/>
      <c r="BC72" s="84"/>
      <c r="BD72" s="84"/>
      <c r="BE72" s="84"/>
      <c r="BF72" s="168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</row>
    <row r="73" ht="15.75" hidden="1" customHeight="1">
      <c r="A73" s="6"/>
      <c r="B73" s="47" t="s">
        <v>167</v>
      </c>
      <c r="C73" s="48"/>
      <c r="D73" s="140"/>
      <c r="E73" s="140"/>
      <c r="F73" s="140"/>
      <c r="G73" s="141"/>
      <c r="H73" s="50"/>
      <c r="I73" s="50"/>
      <c r="J73" s="50"/>
      <c r="K73" s="50"/>
      <c r="L73" s="128"/>
      <c r="M73" s="6"/>
      <c r="N73" s="6"/>
      <c r="O73" s="6"/>
      <c r="P73" s="6"/>
      <c r="Q73" s="6"/>
      <c r="R73" s="6"/>
      <c r="S73" s="6"/>
      <c r="T73" s="166"/>
      <c r="U73" s="182"/>
      <c r="V73" s="168"/>
      <c r="W73" s="168"/>
      <c r="X73" s="168"/>
      <c r="Y73" s="168"/>
      <c r="Z73" s="168"/>
      <c r="AA73" s="84"/>
      <c r="AB73" s="171"/>
      <c r="AE73" s="84"/>
      <c r="AF73" s="84">
        <v>6104.0</v>
      </c>
      <c r="AG73" s="84"/>
      <c r="AH73" s="170">
        <v>500.0</v>
      </c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168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</row>
    <row r="74" ht="15.75" customHeight="1">
      <c r="A74" s="6"/>
      <c r="B74" s="47" t="s">
        <v>168</v>
      </c>
      <c r="C74" s="48"/>
      <c r="D74" s="140"/>
      <c r="E74" s="140"/>
      <c r="F74" s="140"/>
      <c r="G74" s="141"/>
      <c r="H74" s="50"/>
      <c r="I74" s="50"/>
      <c r="J74" s="50"/>
      <c r="K74" s="50"/>
      <c r="L74" s="128"/>
      <c r="M74" s="6"/>
      <c r="N74" s="6"/>
      <c r="O74" s="6"/>
      <c r="P74" s="6"/>
      <c r="Q74" s="6"/>
      <c r="R74" s="6"/>
      <c r="S74" s="6"/>
      <c r="T74" s="166">
        <f>8.47+32.38+9.5</f>
        <v>50.35</v>
      </c>
      <c r="U74" s="182"/>
      <c r="V74" s="168"/>
      <c r="W74" s="168"/>
      <c r="X74" s="168">
        <f>26.38+6.61</f>
        <v>32.99</v>
      </c>
      <c r="Y74" s="168">
        <v>47.8</v>
      </c>
      <c r="Z74" s="168"/>
      <c r="AA74" s="84">
        <v>155.0</v>
      </c>
      <c r="AB74" s="171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168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</row>
    <row r="75" ht="15.75" customHeight="1">
      <c r="A75" s="6"/>
      <c r="B75" s="47" t="s">
        <v>169</v>
      </c>
      <c r="C75" s="48"/>
      <c r="D75" s="140"/>
      <c r="E75" s="140"/>
      <c r="F75" s="140"/>
      <c r="G75" s="141"/>
      <c r="H75" s="50"/>
      <c r="I75" s="50"/>
      <c r="J75" s="50"/>
      <c r="K75" s="50"/>
      <c r="L75" s="128"/>
      <c r="M75" s="6"/>
      <c r="N75" s="6"/>
      <c r="O75" s="6"/>
      <c r="P75" s="6"/>
      <c r="Q75" s="6"/>
      <c r="R75" s="6"/>
      <c r="S75" s="6"/>
      <c r="T75" s="166">
        <v>15.06</v>
      </c>
      <c r="U75" s="182"/>
      <c r="V75" s="168"/>
      <c r="W75" s="168"/>
      <c r="X75" s="168">
        <v>14.23</v>
      </c>
      <c r="Y75" s="168"/>
      <c r="Z75" s="168"/>
      <c r="AA75" s="84"/>
      <c r="AB75" s="171"/>
      <c r="AC75" s="84"/>
      <c r="AD75" s="84"/>
      <c r="AE75" s="84"/>
      <c r="AF75" s="84"/>
      <c r="AG75" s="84"/>
      <c r="AH75" s="84"/>
      <c r="AI75" s="84"/>
      <c r="AJ75" s="84"/>
      <c r="AK75" s="84">
        <v>13.0</v>
      </c>
      <c r="AL75" s="84"/>
      <c r="AM75" s="84"/>
      <c r="AN75" s="84"/>
      <c r="AO75" s="84"/>
      <c r="AP75" s="84">
        <v>13.0</v>
      </c>
      <c r="AQ75" s="84"/>
      <c r="AR75" s="84"/>
      <c r="AS75" s="84"/>
      <c r="AT75" s="84">
        <v>13.38</v>
      </c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168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</row>
    <row r="76" ht="15.75" hidden="1" customHeight="1">
      <c r="A76" s="6"/>
      <c r="B76" s="47" t="s">
        <v>170</v>
      </c>
      <c r="C76" s="48"/>
      <c r="D76" s="140"/>
      <c r="E76" s="140"/>
      <c r="F76" s="140"/>
      <c r="G76" s="141"/>
      <c r="H76" s="50"/>
      <c r="I76" s="50"/>
      <c r="J76" s="50"/>
      <c r="K76" s="50"/>
      <c r="L76" s="128"/>
      <c r="M76" s="6"/>
      <c r="N76" s="6"/>
      <c r="O76" s="6"/>
      <c r="P76" s="6"/>
      <c r="Q76" s="6"/>
      <c r="R76" s="6"/>
      <c r="S76" s="6"/>
      <c r="T76" s="166"/>
      <c r="U76" s="182">
        <v>219.0</v>
      </c>
      <c r="V76" s="168"/>
      <c r="W76" s="168"/>
      <c r="X76" s="168"/>
      <c r="Y76" s="168"/>
      <c r="Z76" s="168"/>
      <c r="AA76" s="84"/>
      <c r="AB76" s="171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168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</row>
    <row r="77" ht="15.75" customHeight="1">
      <c r="A77" s="6"/>
      <c r="B77" s="47" t="s">
        <v>171</v>
      </c>
      <c r="C77" s="48"/>
      <c r="D77" s="140"/>
      <c r="E77" s="140"/>
      <c r="F77" s="140"/>
      <c r="G77" s="141"/>
      <c r="H77" s="50"/>
      <c r="I77" s="50"/>
      <c r="J77" s="50"/>
      <c r="K77" s="50"/>
      <c r="L77" s="128"/>
      <c r="M77" s="6"/>
      <c r="N77" s="6"/>
      <c r="O77" s="6"/>
      <c r="P77" s="6"/>
      <c r="Q77" s="6"/>
      <c r="R77" s="6"/>
      <c r="S77" s="6"/>
      <c r="T77" s="166"/>
      <c r="U77" s="182"/>
      <c r="V77" s="168"/>
      <c r="W77" s="168"/>
      <c r="X77" s="168">
        <v>124.02</v>
      </c>
      <c r="Y77" s="168"/>
      <c r="Z77" s="168"/>
      <c r="AA77" s="84"/>
      <c r="AB77" s="171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>
        <f>167.34+672.73</f>
        <v>840.07</v>
      </c>
      <c r="AO77" s="185">
        <v>23.45</v>
      </c>
      <c r="AP77" s="84"/>
      <c r="AQ77" s="84"/>
      <c r="AR77" s="84"/>
      <c r="AS77" s="84"/>
      <c r="AT77" s="84">
        <v>160.59</v>
      </c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168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</row>
    <row r="78" ht="15.75" hidden="1" customHeight="1">
      <c r="A78" s="6"/>
      <c r="B78" s="47" t="s">
        <v>172</v>
      </c>
      <c r="C78" s="48"/>
      <c r="D78" s="140"/>
      <c r="E78" s="140"/>
      <c r="F78" s="140"/>
      <c r="G78" s="141"/>
      <c r="H78" s="50"/>
      <c r="I78" s="50"/>
      <c r="J78" s="50"/>
      <c r="K78" s="50"/>
      <c r="L78" s="128"/>
      <c r="M78" s="6"/>
      <c r="N78" s="6"/>
      <c r="O78" s="6"/>
      <c r="P78" s="6"/>
      <c r="Q78" s="6"/>
      <c r="R78" s="6"/>
      <c r="S78" s="6"/>
      <c r="T78" s="166"/>
      <c r="U78" s="182">
        <f>137.59+620.75+36.2+108.42</f>
        <v>902.96</v>
      </c>
      <c r="V78" s="168"/>
      <c r="W78" s="168">
        <v>500.0</v>
      </c>
      <c r="X78" s="168"/>
      <c r="Y78" s="168"/>
      <c r="Z78" s="168">
        <v>562.85</v>
      </c>
      <c r="AA78" s="84"/>
      <c r="AB78" s="171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168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</row>
    <row r="79" ht="15.75" customHeight="1">
      <c r="A79" s="6"/>
      <c r="B79" s="47" t="s">
        <v>173</v>
      </c>
      <c r="C79" s="48"/>
      <c r="D79" s="140"/>
      <c r="E79" s="140"/>
      <c r="F79" s="140"/>
      <c r="G79" s="141"/>
      <c r="H79" s="50"/>
      <c r="I79" s="50"/>
      <c r="J79" s="50"/>
      <c r="K79" s="50"/>
      <c r="L79" s="128"/>
      <c r="M79" s="6"/>
      <c r="N79" s="6"/>
      <c r="O79" s="6"/>
      <c r="P79" s="6"/>
      <c r="Q79" s="6"/>
      <c r="R79" s="6"/>
      <c r="S79" s="6"/>
      <c r="T79" s="166"/>
      <c r="U79" s="182">
        <v>3.0</v>
      </c>
      <c r="V79" s="168"/>
      <c r="W79" s="168"/>
      <c r="X79" s="168"/>
      <c r="Y79" s="168"/>
      <c r="Z79" s="168"/>
      <c r="AA79" s="84"/>
      <c r="AB79" s="171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168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</row>
    <row r="80" ht="15.75" customHeight="1">
      <c r="A80" s="6"/>
      <c r="B80" s="47" t="s">
        <v>174</v>
      </c>
      <c r="C80" s="48"/>
      <c r="D80" s="140"/>
      <c r="E80" s="140"/>
      <c r="F80" s="140"/>
      <c r="G80" s="141"/>
      <c r="H80" s="50"/>
      <c r="I80" s="50"/>
      <c r="J80" s="50"/>
      <c r="K80" s="50"/>
      <c r="L80" s="128"/>
      <c r="M80" s="6"/>
      <c r="N80" s="6"/>
      <c r="O80" s="6"/>
      <c r="P80" s="6"/>
      <c r="Q80" s="6"/>
      <c r="R80" s="6"/>
      <c r="S80" s="6"/>
      <c r="T80" s="166"/>
      <c r="U80" s="167"/>
      <c r="V80" s="168"/>
      <c r="W80" s="168"/>
      <c r="X80" s="168"/>
      <c r="Y80" s="168"/>
      <c r="Z80" s="168">
        <f>1014.31+53.25</f>
        <v>1067.56</v>
      </c>
      <c r="AA80" s="84">
        <v>464.4</v>
      </c>
      <c r="AB80" s="171">
        <v>1100.0</v>
      </c>
      <c r="AC80" s="84"/>
      <c r="AD80" s="84"/>
      <c r="AE80" s="84"/>
      <c r="AF80" s="84"/>
      <c r="AG80" s="84">
        <v>2333.32</v>
      </c>
      <c r="AH80" s="84"/>
      <c r="AI80" s="170">
        <v>1190.0</v>
      </c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168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</row>
    <row r="81" ht="15.75" hidden="1" customHeight="1">
      <c r="A81" s="6"/>
      <c r="B81" s="47" t="s">
        <v>175</v>
      </c>
      <c r="C81" s="48"/>
      <c r="D81" s="140"/>
      <c r="E81" s="140"/>
      <c r="F81" s="140"/>
      <c r="G81" s="141"/>
      <c r="H81" s="50"/>
      <c r="I81" s="50"/>
      <c r="J81" s="50"/>
      <c r="K81" s="50"/>
      <c r="L81" s="128"/>
      <c r="M81" s="6"/>
      <c r="N81" s="6"/>
      <c r="O81" s="6"/>
      <c r="P81" s="6"/>
      <c r="Q81" s="6"/>
      <c r="R81" s="6"/>
      <c r="S81" s="6"/>
      <c r="T81" s="166">
        <f>45+7.5+39.75+58.13</f>
        <v>150.38</v>
      </c>
      <c r="U81" s="167"/>
      <c r="V81" s="168"/>
      <c r="W81" s="168"/>
      <c r="X81" s="168"/>
      <c r="Y81" s="168"/>
      <c r="Z81" s="168"/>
      <c r="AA81" s="84">
        <f>475+50</f>
        <v>525</v>
      </c>
      <c r="AB81" s="171"/>
      <c r="AC81" s="84">
        <v>225.0</v>
      </c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168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</row>
    <row r="82" ht="15.75" hidden="1" customHeight="1">
      <c r="A82" s="6"/>
      <c r="B82" s="47" t="s">
        <v>176</v>
      </c>
      <c r="C82" s="48"/>
      <c r="D82" s="140"/>
      <c r="E82" s="140"/>
      <c r="F82" s="140"/>
      <c r="G82" s="141"/>
      <c r="H82" s="50"/>
      <c r="I82" s="50"/>
      <c r="J82" s="50"/>
      <c r="K82" s="50"/>
      <c r="L82" s="128"/>
      <c r="M82" s="6"/>
      <c r="N82" s="6"/>
      <c r="O82" s="6"/>
      <c r="P82" s="6"/>
      <c r="Q82" s="6"/>
      <c r="R82" s="6"/>
      <c r="S82" s="6"/>
      <c r="T82" s="166"/>
      <c r="U82" s="167"/>
      <c r="V82" s="168"/>
      <c r="W82" s="168"/>
      <c r="X82" s="168"/>
      <c r="Y82" s="168"/>
      <c r="Z82" s="168"/>
      <c r="AA82" s="84"/>
      <c r="AB82" s="171"/>
      <c r="AC82" s="84"/>
      <c r="AD82" s="84"/>
      <c r="AE82" s="84"/>
      <c r="AF82" s="84">
        <f>444.9+511.64</f>
        <v>956.54</v>
      </c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168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</row>
    <row r="83" ht="15.75" hidden="1" customHeight="1">
      <c r="A83" s="6"/>
      <c r="B83" s="47" t="s">
        <v>177</v>
      </c>
      <c r="C83" s="48"/>
      <c r="D83" s="140"/>
      <c r="E83" s="140"/>
      <c r="F83" s="140"/>
      <c r="G83" s="141"/>
      <c r="H83" s="50"/>
      <c r="I83" s="50"/>
      <c r="J83" s="50"/>
      <c r="K83" s="50"/>
      <c r="L83" s="128"/>
      <c r="M83" s="6"/>
      <c r="N83" s="6"/>
      <c r="O83" s="6"/>
      <c r="P83" s="6"/>
      <c r="Q83" s="6"/>
      <c r="R83" s="6"/>
      <c r="S83" s="6"/>
      <c r="T83" s="166"/>
      <c r="U83" s="167"/>
      <c r="V83" s="168"/>
      <c r="W83" s="168"/>
      <c r="X83" s="168"/>
      <c r="Y83" s="168"/>
      <c r="Z83" s="168"/>
      <c r="AA83" s="84"/>
      <c r="AB83" s="171"/>
      <c r="AC83" s="84"/>
      <c r="AD83" s="84"/>
      <c r="AE83" s="84"/>
      <c r="AF83" s="84"/>
      <c r="AG83" s="84"/>
      <c r="AH83" s="84"/>
      <c r="AI83" s="84"/>
      <c r="AJ83" s="84"/>
      <c r="AK83" s="84"/>
      <c r="AM83" s="84"/>
      <c r="AN83" s="84"/>
      <c r="AO83" s="84"/>
      <c r="AP83" s="84"/>
      <c r="AQ83" s="84"/>
      <c r="AR83" s="84"/>
      <c r="AS83" s="84"/>
      <c r="AU83" s="84"/>
      <c r="AV83" s="84"/>
      <c r="AW83" s="84"/>
      <c r="AX83" s="84"/>
      <c r="AY83" s="84"/>
      <c r="BA83" s="84"/>
      <c r="BB83" s="84"/>
      <c r="BC83" s="84"/>
      <c r="BD83" s="84"/>
      <c r="BF83" s="168"/>
      <c r="BG83" s="84"/>
      <c r="BH83" s="84"/>
      <c r="BI83" s="84"/>
      <c r="BJ83" s="84">
        <v>2000.0</v>
      </c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</row>
    <row r="84" ht="15.75" customHeight="1">
      <c r="A84" s="6"/>
      <c r="B84" s="47" t="s">
        <v>178</v>
      </c>
      <c r="C84" s="48"/>
      <c r="D84" s="140"/>
      <c r="E84" s="140"/>
      <c r="F84" s="140"/>
      <c r="G84" s="141"/>
      <c r="H84" s="50"/>
      <c r="I84" s="50"/>
      <c r="J84" s="50"/>
      <c r="K84" s="50"/>
      <c r="L84" s="128"/>
      <c r="M84" s="6"/>
      <c r="N84" s="6"/>
      <c r="O84" s="6"/>
      <c r="P84" s="6"/>
      <c r="Q84" s="6"/>
      <c r="R84" s="6"/>
      <c r="S84" s="6"/>
      <c r="T84" s="166"/>
      <c r="U84" s="167"/>
      <c r="V84" s="168"/>
      <c r="W84" s="168"/>
      <c r="X84" s="168"/>
      <c r="Y84" s="168"/>
      <c r="Z84" s="168"/>
      <c r="AA84" s="84"/>
      <c r="AB84" s="171"/>
      <c r="AC84" s="84"/>
      <c r="AD84" s="84"/>
      <c r="AE84" s="84"/>
      <c r="AF84" s="84"/>
      <c r="AG84" s="84"/>
      <c r="AH84" s="170">
        <v>437.0</v>
      </c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168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</row>
    <row r="85" ht="15.75" hidden="1" customHeight="1">
      <c r="A85" s="6"/>
      <c r="B85" s="47" t="s">
        <v>179</v>
      </c>
      <c r="C85" s="48" t="s">
        <v>180</v>
      </c>
      <c r="D85" s="140"/>
      <c r="E85" s="140"/>
      <c r="F85" s="140"/>
      <c r="G85" s="141"/>
      <c r="H85" s="50"/>
      <c r="I85" s="50"/>
      <c r="J85" s="50"/>
      <c r="K85" s="50"/>
      <c r="L85" s="128"/>
      <c r="M85" s="6"/>
      <c r="N85" s="6"/>
      <c r="O85" s="6"/>
      <c r="P85" s="6"/>
      <c r="Q85" s="6"/>
      <c r="R85" s="6"/>
      <c r="S85" s="6"/>
      <c r="T85" s="166"/>
      <c r="U85" s="167"/>
      <c r="V85" s="168"/>
      <c r="W85" s="168"/>
      <c r="X85" s="168"/>
      <c r="Y85" s="168"/>
      <c r="Z85" s="168"/>
      <c r="AA85" s="84"/>
      <c r="AB85" s="171"/>
      <c r="AC85" s="84"/>
      <c r="AD85" s="84"/>
      <c r="AE85" s="84"/>
      <c r="AF85" s="84"/>
      <c r="AG85" s="84"/>
      <c r="AH85" s="84"/>
      <c r="AI85" s="84"/>
      <c r="AJ85" s="84"/>
      <c r="AK85" s="84">
        <v>14.94</v>
      </c>
      <c r="AL85" s="84"/>
      <c r="AM85" s="84"/>
      <c r="AN85" s="84"/>
      <c r="AO85" s="84">
        <v>14.94</v>
      </c>
      <c r="AP85" s="84"/>
      <c r="AQ85" s="84"/>
      <c r="AR85" s="84"/>
      <c r="AS85" s="84"/>
      <c r="AT85" s="84">
        <v>14.94</v>
      </c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168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</row>
    <row r="86" ht="15.75" customHeight="1">
      <c r="A86" s="6"/>
      <c r="B86" s="47" t="s">
        <v>181</v>
      </c>
      <c r="C86" s="48"/>
      <c r="D86" s="140"/>
      <c r="E86" s="140"/>
      <c r="F86" s="140"/>
      <c r="G86" s="141"/>
      <c r="H86" s="50"/>
      <c r="I86" s="50"/>
      <c r="J86" s="50"/>
      <c r="K86" s="50"/>
      <c r="L86" s="128"/>
      <c r="M86" s="6"/>
      <c r="N86" s="6"/>
      <c r="O86" s="6"/>
      <c r="P86" s="6"/>
      <c r="Q86" s="6"/>
      <c r="R86" s="6"/>
      <c r="S86" s="6"/>
      <c r="T86" s="166"/>
      <c r="U86" s="167"/>
      <c r="V86" s="168"/>
      <c r="W86" s="168"/>
      <c r="X86" s="168"/>
      <c r="Y86" s="168"/>
      <c r="Z86" s="168"/>
      <c r="AA86" s="84"/>
      <c r="AB86" s="171"/>
      <c r="AC86" s="84"/>
      <c r="AD86" s="84"/>
      <c r="AE86" s="84"/>
      <c r="AF86" s="84"/>
      <c r="AG86" s="84"/>
      <c r="AH86" s="84"/>
      <c r="AI86" s="170">
        <v>65.96</v>
      </c>
      <c r="AJ86" s="186"/>
      <c r="AK86" s="84"/>
      <c r="AL86" s="84">
        <f>50+800</f>
        <v>850</v>
      </c>
      <c r="AM86" s="84">
        <v>250.0</v>
      </c>
      <c r="AN86" s="84">
        <f>311.18-306.17+1500</f>
        <v>1505.01</v>
      </c>
      <c r="AO86" s="84"/>
      <c r="AP86" s="84"/>
      <c r="AQ86" s="84">
        <v>52.84</v>
      </c>
      <c r="AR86" s="84">
        <v>176.64</v>
      </c>
      <c r="AS86" s="84">
        <v>100.0</v>
      </c>
      <c r="AT86" s="84">
        <f>179.4+178.53</f>
        <v>357.93</v>
      </c>
      <c r="AU86" s="84"/>
      <c r="AV86" s="84"/>
      <c r="AW86" s="84">
        <v>1000.0</v>
      </c>
      <c r="AX86" s="84"/>
      <c r="AY86" s="84"/>
      <c r="AZ86" s="84"/>
      <c r="BA86" s="84"/>
      <c r="BB86" s="84"/>
      <c r="BC86" s="84"/>
      <c r="BD86" s="84"/>
      <c r="BE86" s="84"/>
      <c r="BF86" s="168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</row>
    <row r="87" ht="15.75" hidden="1" customHeight="1">
      <c r="A87" s="6"/>
      <c r="B87" s="47" t="s">
        <v>182</v>
      </c>
      <c r="C87" s="48"/>
      <c r="D87" s="140"/>
      <c r="E87" s="140"/>
      <c r="F87" s="140"/>
      <c r="G87" s="141"/>
      <c r="H87" s="50"/>
      <c r="I87" s="50"/>
      <c r="J87" s="50"/>
      <c r="K87" s="50"/>
      <c r="L87" s="128"/>
      <c r="M87" s="6"/>
      <c r="N87" s="6"/>
      <c r="O87" s="6"/>
      <c r="P87" s="6"/>
      <c r="Q87" s="6"/>
      <c r="R87" s="6"/>
      <c r="S87" s="6"/>
      <c r="T87" s="166"/>
      <c r="U87" s="167"/>
      <c r="V87" s="168"/>
      <c r="W87" s="168"/>
      <c r="X87" s="168"/>
      <c r="Y87" s="168"/>
      <c r="Z87" s="168"/>
      <c r="AA87" s="84"/>
      <c r="AB87" s="171"/>
      <c r="AC87" s="84"/>
      <c r="AD87" s="84"/>
      <c r="AE87" s="84"/>
      <c r="AF87" s="84"/>
      <c r="AG87" s="84"/>
      <c r="AH87" s="170">
        <v>918.26</v>
      </c>
      <c r="AI87" s="84"/>
      <c r="AJ87" s="84"/>
      <c r="AK87" s="84"/>
      <c r="AL87" s="84"/>
      <c r="AM87" s="84"/>
      <c r="AN87" s="84"/>
      <c r="AO87" s="84"/>
      <c r="AP87" s="84"/>
      <c r="AR87" s="84"/>
      <c r="AS87" s="84"/>
      <c r="AT87" s="84"/>
      <c r="AV87" s="84"/>
      <c r="AW87" s="84">
        <f>1071</f>
        <v>1071</v>
      </c>
      <c r="AX87" s="84"/>
      <c r="AY87" s="84"/>
      <c r="AZ87" s="84"/>
      <c r="BA87" s="84"/>
      <c r="BB87" s="84"/>
      <c r="BC87" s="84"/>
      <c r="BD87" s="84"/>
      <c r="BE87" s="84"/>
      <c r="BF87" s="168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</row>
    <row r="88" ht="15.75" hidden="1" customHeight="1">
      <c r="A88" s="6"/>
      <c r="B88" s="47" t="s">
        <v>183</v>
      </c>
      <c r="C88" s="48"/>
      <c r="D88" s="140"/>
      <c r="E88" s="140"/>
      <c r="F88" s="140"/>
      <c r="G88" s="141"/>
      <c r="H88" s="50"/>
      <c r="I88" s="50"/>
      <c r="J88" s="50"/>
      <c r="K88" s="50"/>
      <c r="L88" s="128"/>
      <c r="M88" s="6"/>
      <c r="N88" s="6"/>
      <c r="O88" s="6"/>
      <c r="P88" s="6"/>
      <c r="Q88" s="6"/>
      <c r="R88" s="6"/>
      <c r="S88" s="6"/>
      <c r="T88" s="166"/>
      <c r="U88" s="167"/>
      <c r="V88" s="168"/>
      <c r="W88" s="168"/>
      <c r="X88" s="168"/>
      <c r="Y88" s="168"/>
      <c r="Z88" s="168"/>
      <c r="AA88" s="84"/>
      <c r="AB88" s="171"/>
      <c r="AC88" s="84"/>
      <c r="AD88" s="84"/>
      <c r="AE88" s="84"/>
      <c r="AF88" s="84"/>
      <c r="AG88" s="84"/>
      <c r="AH88" s="170"/>
      <c r="AI88" s="170"/>
      <c r="AJ88" s="84"/>
      <c r="AK88" s="84"/>
      <c r="AL88" s="84"/>
      <c r="AM88" s="84"/>
      <c r="AN88" s="84"/>
      <c r="AO88" s="84"/>
      <c r="AP88" s="84"/>
      <c r="AQ88" s="84"/>
      <c r="AR88" s="84">
        <f>834.34+1395.42</f>
        <v>2229.76</v>
      </c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168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</row>
    <row r="89" ht="15.75" customHeight="1">
      <c r="A89" s="6"/>
      <c r="B89" s="47" t="s">
        <v>184</v>
      </c>
      <c r="C89" s="48"/>
      <c r="D89" s="140"/>
      <c r="E89" s="140"/>
      <c r="F89" s="140"/>
      <c r="G89" s="141"/>
      <c r="H89" s="50"/>
      <c r="I89" s="50"/>
      <c r="J89" s="50"/>
      <c r="K89" s="50"/>
      <c r="L89" s="128"/>
      <c r="M89" s="6"/>
      <c r="N89" s="6"/>
      <c r="O89" s="6"/>
      <c r="P89" s="6"/>
      <c r="Q89" s="6"/>
      <c r="R89" s="6"/>
      <c r="S89" s="6"/>
      <c r="T89" s="166"/>
      <c r="U89" s="167"/>
      <c r="V89" s="168"/>
      <c r="W89" s="168"/>
      <c r="X89" s="168"/>
      <c r="Y89" s="168"/>
      <c r="Z89" s="168"/>
      <c r="AA89" s="84"/>
      <c r="AB89" s="171"/>
      <c r="AC89" s="84"/>
      <c r="AD89" s="84"/>
      <c r="AE89" s="84"/>
      <c r="AF89" s="84"/>
      <c r="AG89" s="84"/>
      <c r="AH89" s="170"/>
      <c r="AI89" s="170">
        <v>118.25</v>
      </c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168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141"/>
      <c r="BX89" s="141"/>
      <c r="BY89" s="141"/>
      <c r="BZ89" s="141"/>
      <c r="CA89" s="141"/>
      <c r="CB89" s="141"/>
      <c r="CC89" s="141"/>
      <c r="CD89" s="141"/>
      <c r="CE89" s="84"/>
      <c r="CF89" s="84"/>
      <c r="CG89" s="84"/>
      <c r="CH89" s="84"/>
      <c r="CI89" s="84"/>
      <c r="CJ89" s="84"/>
      <c r="CK89" s="84"/>
      <c r="CL89" s="84"/>
      <c r="CM89" s="84"/>
      <c r="CN89" s="84"/>
    </row>
    <row r="90" ht="15.75" customHeight="1">
      <c r="A90" s="6"/>
      <c r="B90" s="47" t="s">
        <v>185</v>
      </c>
      <c r="C90" s="48"/>
      <c r="D90" s="140"/>
      <c r="E90" s="140"/>
      <c r="F90" s="140"/>
      <c r="G90" s="141"/>
      <c r="H90" s="50"/>
      <c r="I90" s="50"/>
      <c r="J90" s="50"/>
      <c r="K90" s="50"/>
      <c r="L90" s="50"/>
      <c r="M90" s="141"/>
      <c r="N90" s="141"/>
      <c r="O90" s="141"/>
      <c r="P90" s="141"/>
      <c r="Q90" s="141"/>
      <c r="R90" s="141"/>
      <c r="S90" s="141"/>
      <c r="T90" s="140"/>
      <c r="U90" s="142"/>
      <c r="V90" s="50"/>
      <c r="W90" s="50"/>
      <c r="X90" s="50"/>
      <c r="Y90" s="50"/>
      <c r="Z90" s="50"/>
      <c r="AA90" s="141"/>
      <c r="AB90" s="143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50"/>
      <c r="BG90" s="141"/>
      <c r="BH90" s="141">
        <v>5175.0</v>
      </c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  <c r="BS90" s="141"/>
      <c r="BT90" s="141"/>
      <c r="BU90" s="141"/>
      <c r="BV90" s="141"/>
      <c r="BW90" s="141"/>
      <c r="BX90" s="141"/>
      <c r="BY90" s="141"/>
      <c r="BZ90" s="141"/>
      <c r="CA90" s="141"/>
      <c r="CB90" s="141"/>
      <c r="CC90" s="141"/>
      <c r="CD90" s="141"/>
      <c r="CE90" s="141"/>
      <c r="CF90" s="141"/>
      <c r="CG90" s="141"/>
      <c r="CH90" s="141"/>
      <c r="CI90" s="141"/>
      <c r="CJ90" s="141"/>
      <c r="CK90" s="141"/>
      <c r="CL90" s="141"/>
      <c r="CM90" s="141"/>
      <c r="CN90" s="141"/>
    </row>
    <row r="91" ht="15.75" customHeight="1">
      <c r="A91" s="6"/>
      <c r="B91" s="47" t="s">
        <v>186</v>
      </c>
      <c r="C91" s="48"/>
      <c r="D91" s="140"/>
      <c r="E91" s="140"/>
      <c r="F91" s="140"/>
      <c r="G91" s="141"/>
      <c r="H91" s="50"/>
      <c r="I91" s="50"/>
      <c r="J91" s="50"/>
      <c r="K91" s="50"/>
      <c r="L91" s="50"/>
      <c r="M91" s="141"/>
      <c r="N91" s="141"/>
      <c r="O91" s="141"/>
      <c r="P91" s="141"/>
      <c r="Q91" s="141"/>
      <c r="R91" s="141"/>
      <c r="S91" s="141"/>
      <c r="T91" s="140"/>
      <c r="U91" s="142"/>
      <c r="V91" s="50"/>
      <c r="W91" s="50"/>
      <c r="X91" s="50"/>
      <c r="Y91" s="50"/>
      <c r="Z91" s="50"/>
      <c r="AA91" s="141"/>
      <c r="AB91" s="143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50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CE91" s="141"/>
      <c r="CF91" s="141"/>
      <c r="CG91" s="141"/>
      <c r="CH91" s="141"/>
      <c r="CI91" s="141"/>
      <c r="CJ91" s="141"/>
      <c r="CK91" s="141"/>
      <c r="CL91" s="141"/>
      <c r="CM91" s="141"/>
      <c r="CN91" s="141"/>
    </row>
    <row r="92" ht="15.75" customHeight="1">
      <c r="A92" s="6"/>
      <c r="B92" s="47" t="s">
        <v>54</v>
      </c>
      <c r="C92" s="48"/>
      <c r="D92" s="140">
        <f t="shared" ref="D92:S92" si="42">SUM(D25:D53)</f>
        <v>2074.75</v>
      </c>
      <c r="E92" s="140">
        <f t="shared" si="42"/>
        <v>5310.38</v>
      </c>
      <c r="F92" s="140">
        <f t="shared" si="42"/>
        <v>3313</v>
      </c>
      <c r="G92" s="141">
        <f t="shared" si="42"/>
        <v>5154.58</v>
      </c>
      <c r="H92" s="50">
        <f t="shared" si="42"/>
        <v>2900</v>
      </c>
      <c r="I92" s="50">
        <f t="shared" si="42"/>
        <v>10562.38</v>
      </c>
      <c r="J92" s="50">
        <f t="shared" si="42"/>
        <v>0</v>
      </c>
      <c r="K92" s="50">
        <f t="shared" si="42"/>
        <v>10159.89</v>
      </c>
      <c r="L92" s="50">
        <f t="shared" si="42"/>
        <v>2050</v>
      </c>
      <c r="M92" s="141">
        <f t="shared" si="42"/>
        <v>5110.38</v>
      </c>
      <c r="N92" s="141">
        <f t="shared" si="42"/>
        <v>0</v>
      </c>
      <c r="O92" s="141">
        <f t="shared" si="42"/>
        <v>4928.38</v>
      </c>
      <c r="P92" s="141">
        <f t="shared" si="42"/>
        <v>408.08</v>
      </c>
      <c r="Q92" s="141">
        <f t="shared" si="42"/>
        <v>8053.38</v>
      </c>
      <c r="R92" s="141">
        <f t="shared" si="42"/>
        <v>510</v>
      </c>
      <c r="S92" s="141">
        <f t="shared" si="42"/>
        <v>5628.38</v>
      </c>
      <c r="T92" s="140">
        <f t="shared" ref="T92:AG92" si="43">SUM(T25:T87)</f>
        <v>12735.17</v>
      </c>
      <c r="U92" s="142">
        <f t="shared" si="43"/>
        <v>8876.46</v>
      </c>
      <c r="V92" s="50">
        <f t="shared" si="43"/>
        <v>8889.79</v>
      </c>
      <c r="W92" s="50">
        <f t="shared" si="43"/>
        <v>597.19</v>
      </c>
      <c r="X92" s="50">
        <f t="shared" si="43"/>
        <v>2048.56</v>
      </c>
      <c r="Y92" s="50">
        <f t="shared" si="43"/>
        <v>2121.84</v>
      </c>
      <c r="Z92" s="50">
        <f t="shared" si="43"/>
        <v>17329.65</v>
      </c>
      <c r="AA92" s="141">
        <f t="shared" si="43"/>
        <v>4806.4</v>
      </c>
      <c r="AB92" s="143">
        <f t="shared" si="43"/>
        <v>6229.22</v>
      </c>
      <c r="AC92" s="141">
        <f t="shared" si="43"/>
        <v>349.38</v>
      </c>
      <c r="AD92" s="141">
        <f t="shared" si="43"/>
        <v>11615.85</v>
      </c>
      <c r="AE92" s="141">
        <f t="shared" si="43"/>
        <v>341.85</v>
      </c>
      <c r="AF92" s="141">
        <f t="shared" si="43"/>
        <v>46254.27</v>
      </c>
      <c r="AG92" s="141">
        <f t="shared" si="43"/>
        <v>6762.32</v>
      </c>
      <c r="AH92" s="141">
        <f t="shared" ref="AH92:AI92" si="44">SUM(AH25:AH89)</f>
        <v>9820.82</v>
      </c>
      <c r="AI92" s="141">
        <f t="shared" si="44"/>
        <v>10930.63</v>
      </c>
      <c r="AJ92" s="141">
        <f t="shared" ref="AJ92:AP92" si="45">SUM(AJ25:AJ87)</f>
        <v>26707.6</v>
      </c>
      <c r="AK92" s="141">
        <f t="shared" si="45"/>
        <v>72.19</v>
      </c>
      <c r="AL92" s="141">
        <f t="shared" si="45"/>
        <v>10033.12</v>
      </c>
      <c r="AM92" s="141">
        <f t="shared" si="45"/>
        <v>5458.37</v>
      </c>
      <c r="AN92" s="141">
        <f t="shared" si="45"/>
        <v>13009.19</v>
      </c>
      <c r="AO92" s="141">
        <f t="shared" si="45"/>
        <v>10580.36</v>
      </c>
      <c r="AP92" s="141">
        <f t="shared" si="45"/>
        <v>7269.59</v>
      </c>
      <c r="AQ92" s="141">
        <f t="shared" ref="AQ92:BJ92" si="46">SUM(AQ25:AQ89)</f>
        <v>922.44</v>
      </c>
      <c r="AR92" s="141">
        <f t="shared" si="46"/>
        <v>18822.23</v>
      </c>
      <c r="AS92" s="141">
        <f t="shared" si="46"/>
        <v>1831.2</v>
      </c>
      <c r="AT92" s="141">
        <f t="shared" si="46"/>
        <v>7706.835</v>
      </c>
      <c r="AU92" s="141">
        <f t="shared" si="46"/>
        <v>4960.03</v>
      </c>
      <c r="AV92" s="141">
        <f t="shared" si="46"/>
        <v>8566.05</v>
      </c>
      <c r="AW92" s="141">
        <f t="shared" si="46"/>
        <v>22631.13</v>
      </c>
      <c r="AX92" s="141">
        <f t="shared" si="46"/>
        <v>11205.805</v>
      </c>
      <c r="AY92" s="141">
        <f t="shared" si="46"/>
        <v>15692.51</v>
      </c>
      <c r="AZ92" s="141">
        <f t="shared" si="46"/>
        <v>9687.275</v>
      </c>
      <c r="BA92" s="141">
        <f t="shared" si="46"/>
        <v>10625.835</v>
      </c>
      <c r="BB92" s="141">
        <f t="shared" si="46"/>
        <v>21527.11</v>
      </c>
      <c r="BC92" s="141">
        <f t="shared" si="46"/>
        <v>125</v>
      </c>
      <c r="BD92" s="141">
        <f t="shared" si="46"/>
        <v>16439.64</v>
      </c>
      <c r="BE92" s="141">
        <f t="shared" si="46"/>
        <v>5000</v>
      </c>
      <c r="BF92" s="50">
        <f t="shared" si="46"/>
        <v>19072.11</v>
      </c>
      <c r="BG92" s="141">
        <f t="shared" si="46"/>
        <v>9560.79</v>
      </c>
      <c r="BH92" s="141">
        <f t="shared" si="46"/>
        <v>10622.11</v>
      </c>
      <c r="BI92" s="141">
        <f t="shared" si="46"/>
        <v>15120.92</v>
      </c>
      <c r="BJ92" s="141">
        <f t="shared" si="46"/>
        <v>15791.34077</v>
      </c>
      <c r="BK92" s="141">
        <f t="shared" ref="BK92:CD92" si="47">SUM(BK25:BK86,BK21:BK23)</f>
        <v>15073.13</v>
      </c>
      <c r="BL92" s="141">
        <f t="shared" si="47"/>
        <v>13860.28</v>
      </c>
      <c r="BM92" s="141">
        <f t="shared" si="47"/>
        <v>5984.07</v>
      </c>
      <c r="BN92" s="141">
        <f t="shared" si="47"/>
        <v>32604.51</v>
      </c>
      <c r="BO92" s="141">
        <f t="shared" si="47"/>
        <v>123.71</v>
      </c>
      <c r="BP92" s="141">
        <f t="shared" si="47"/>
        <v>87672.47</v>
      </c>
      <c r="BQ92" s="141">
        <f t="shared" si="47"/>
        <v>5953.86</v>
      </c>
      <c r="BR92" s="141">
        <f t="shared" si="47"/>
        <v>18620.64</v>
      </c>
      <c r="BS92" s="141">
        <f t="shared" si="47"/>
        <v>15000</v>
      </c>
      <c r="BT92" s="141">
        <f t="shared" si="47"/>
        <v>14564.22</v>
      </c>
      <c r="BU92" s="141">
        <f t="shared" si="47"/>
        <v>138.19</v>
      </c>
      <c r="BV92" s="141">
        <f t="shared" si="47"/>
        <v>20436.31</v>
      </c>
      <c r="BW92" s="141">
        <f t="shared" si="47"/>
        <v>15000</v>
      </c>
      <c r="BX92" s="141">
        <f t="shared" si="47"/>
        <v>14458.24</v>
      </c>
      <c r="BY92" s="141">
        <f t="shared" si="47"/>
        <v>5644.49</v>
      </c>
      <c r="BZ92" s="141">
        <f t="shared" si="47"/>
        <v>15317.99</v>
      </c>
      <c r="CA92" s="141">
        <f t="shared" si="47"/>
        <v>124.71</v>
      </c>
      <c r="CB92" s="141">
        <f t="shared" si="47"/>
        <v>114461.24</v>
      </c>
      <c r="CC92" s="141">
        <f t="shared" si="47"/>
        <v>5418</v>
      </c>
      <c r="CD92" s="141">
        <f t="shared" si="47"/>
        <v>15544.48</v>
      </c>
      <c r="CE92" s="141"/>
      <c r="CF92" s="141"/>
      <c r="CG92" s="141"/>
      <c r="CH92" s="141"/>
      <c r="CI92" s="141"/>
      <c r="CJ92" s="141"/>
      <c r="CK92" s="141"/>
      <c r="CL92" s="141"/>
      <c r="CM92" s="141"/>
      <c r="CN92" s="141"/>
    </row>
    <row r="93" ht="15.75" customHeight="1">
      <c r="A93" s="6"/>
      <c r="B93" s="47"/>
      <c r="C93" s="48"/>
      <c r="D93" s="147"/>
      <c r="E93" s="147"/>
      <c r="F93" s="147"/>
      <c r="G93" s="148"/>
      <c r="H93" s="149"/>
      <c r="I93" s="149"/>
      <c r="J93" s="149"/>
      <c r="K93" s="149"/>
      <c r="L93" s="149"/>
      <c r="M93" s="148"/>
      <c r="N93" s="148"/>
      <c r="O93" s="148"/>
      <c r="P93" s="148"/>
      <c r="Q93" s="148"/>
      <c r="R93" s="148"/>
      <c r="S93" s="148"/>
      <c r="T93" s="147"/>
      <c r="U93" s="187"/>
      <c r="V93" s="149"/>
      <c r="W93" s="149"/>
      <c r="X93" s="149"/>
      <c r="Y93" s="149"/>
      <c r="Z93" s="149"/>
      <c r="AA93" s="148"/>
      <c r="AB93" s="18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9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</row>
    <row r="94" ht="15.75" customHeight="1">
      <c r="A94" s="6"/>
      <c r="B94" s="6"/>
      <c r="C94" s="12"/>
      <c r="D94" s="189"/>
      <c r="E94" s="189"/>
      <c r="F94" s="189"/>
      <c r="G94" s="190"/>
      <c r="H94" s="191"/>
      <c r="I94" s="191"/>
      <c r="J94" s="191"/>
      <c r="K94" s="191"/>
      <c r="L94" s="191"/>
      <c r="M94" s="190"/>
      <c r="N94" s="190"/>
      <c r="O94" s="190"/>
      <c r="P94" s="190"/>
      <c r="Q94" s="190"/>
      <c r="R94" s="190"/>
      <c r="S94" s="190"/>
      <c r="T94" s="189"/>
      <c r="U94" s="192"/>
      <c r="V94" s="191"/>
      <c r="W94" s="191"/>
      <c r="X94" s="191"/>
      <c r="Y94" s="191"/>
      <c r="Z94" s="191"/>
      <c r="AA94" s="190"/>
      <c r="AB94" s="193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1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  <c r="CK94" s="190"/>
      <c r="CL94" s="190"/>
      <c r="CM94" s="190"/>
      <c r="CN94" s="190"/>
    </row>
    <row r="95" ht="15.75" customHeight="1">
      <c r="A95" s="6"/>
      <c r="B95" s="6" t="s">
        <v>92</v>
      </c>
      <c r="C95" s="12"/>
      <c r="D95" s="189" t="str">
        <f t="shared" ref="D95:S95" si="48">#REF!+#REF!</f>
        <v>#REF!</v>
      </c>
      <c r="E95" s="189" t="str">
        <f t="shared" si="48"/>
        <v>#REF!</v>
      </c>
      <c r="F95" s="189" t="str">
        <f t="shared" si="48"/>
        <v>#REF!</v>
      </c>
      <c r="G95" s="190" t="str">
        <f t="shared" si="48"/>
        <v>#REF!</v>
      </c>
      <c r="H95" s="191" t="str">
        <f t="shared" si="48"/>
        <v>#REF!</v>
      </c>
      <c r="I95" s="191" t="str">
        <f t="shared" si="48"/>
        <v>#REF!</v>
      </c>
      <c r="J95" s="191" t="str">
        <f t="shared" si="48"/>
        <v>#REF!</v>
      </c>
      <c r="K95" s="191" t="str">
        <f t="shared" si="48"/>
        <v>#REF!</v>
      </c>
      <c r="L95" s="191" t="str">
        <f t="shared" si="48"/>
        <v>#REF!</v>
      </c>
      <c r="M95" s="190" t="str">
        <f t="shared" si="48"/>
        <v>#REF!</v>
      </c>
      <c r="N95" s="190" t="str">
        <f t="shared" si="48"/>
        <v>#REF!</v>
      </c>
      <c r="O95" s="190" t="str">
        <f t="shared" si="48"/>
        <v>#REF!</v>
      </c>
      <c r="P95" s="190" t="str">
        <f t="shared" si="48"/>
        <v>#REF!</v>
      </c>
      <c r="Q95" s="190" t="str">
        <f t="shared" si="48"/>
        <v>#REF!</v>
      </c>
      <c r="R95" s="190" t="str">
        <f t="shared" si="48"/>
        <v>#REF!</v>
      </c>
      <c r="S95" s="190" t="str">
        <f t="shared" si="48"/>
        <v>#REF!</v>
      </c>
      <c r="T95" s="189">
        <f t="shared" ref="T95:CD95" si="49">T18-T92</f>
        <v>-12306.68</v>
      </c>
      <c r="U95" s="192">
        <f t="shared" si="49"/>
        <v>-10033.14</v>
      </c>
      <c r="V95" s="191">
        <f t="shared" si="49"/>
        <v>1232.21</v>
      </c>
      <c r="W95" s="191" t="str">
        <f t="shared" si="49"/>
        <v>#ERROR!</v>
      </c>
      <c r="X95" s="191" t="str">
        <f t="shared" si="49"/>
        <v>#ERROR!</v>
      </c>
      <c r="Y95" s="191" t="str">
        <f t="shared" si="49"/>
        <v>#ERROR!</v>
      </c>
      <c r="Z95" s="191" t="str">
        <f t="shared" si="49"/>
        <v>#ERROR!</v>
      </c>
      <c r="AA95" s="190" t="str">
        <f t="shared" si="49"/>
        <v>#ERROR!</v>
      </c>
      <c r="AB95" s="193" t="str">
        <f t="shared" si="49"/>
        <v>#ERROR!</v>
      </c>
      <c r="AC95" s="190" t="str">
        <f t="shared" si="49"/>
        <v>#ERROR!</v>
      </c>
      <c r="AD95" s="190" t="str">
        <f t="shared" si="49"/>
        <v>#ERROR!</v>
      </c>
      <c r="AE95" s="190" t="str">
        <f t="shared" si="49"/>
        <v>#ERROR!</v>
      </c>
      <c r="AF95" s="190" t="str">
        <f t="shared" si="49"/>
        <v>#ERROR!</v>
      </c>
      <c r="AG95" s="190" t="str">
        <f t="shared" si="49"/>
        <v>#ERROR!</v>
      </c>
      <c r="AH95" s="190" t="str">
        <f t="shared" si="49"/>
        <v>#ERROR!</v>
      </c>
      <c r="AI95" s="190" t="str">
        <f t="shared" si="49"/>
        <v>#ERROR!</v>
      </c>
      <c r="AJ95" s="190" t="str">
        <f t="shared" si="49"/>
        <v>#ERROR!</v>
      </c>
      <c r="AK95" s="190" t="str">
        <f t="shared" si="49"/>
        <v>#ERROR!</v>
      </c>
      <c r="AL95" s="190" t="str">
        <f t="shared" si="49"/>
        <v>#ERROR!</v>
      </c>
      <c r="AM95" s="190" t="str">
        <f t="shared" si="49"/>
        <v>#ERROR!</v>
      </c>
      <c r="AN95" s="190" t="str">
        <f t="shared" si="49"/>
        <v>#ERROR!</v>
      </c>
      <c r="AO95" s="190" t="str">
        <f t="shared" si="49"/>
        <v>#ERROR!</v>
      </c>
      <c r="AP95" s="190" t="str">
        <f t="shared" si="49"/>
        <v>#ERROR!</v>
      </c>
      <c r="AQ95" s="190" t="str">
        <f t="shared" si="49"/>
        <v>#ERROR!</v>
      </c>
      <c r="AR95" s="190" t="str">
        <f t="shared" si="49"/>
        <v>#ERROR!</v>
      </c>
      <c r="AS95" s="190" t="str">
        <f t="shared" si="49"/>
        <v>#ERROR!</v>
      </c>
      <c r="AT95" s="190" t="str">
        <f t="shared" si="49"/>
        <v>#ERROR!</v>
      </c>
      <c r="AU95" s="190" t="str">
        <f t="shared" si="49"/>
        <v>#ERROR!</v>
      </c>
      <c r="AV95" s="190" t="str">
        <f t="shared" si="49"/>
        <v>#ERROR!</v>
      </c>
      <c r="AW95" s="190" t="str">
        <f t="shared" si="49"/>
        <v>#ERROR!</v>
      </c>
      <c r="AX95" s="190" t="str">
        <f t="shared" si="49"/>
        <v>#ERROR!</v>
      </c>
      <c r="AY95" s="190" t="str">
        <f t="shared" si="49"/>
        <v>#ERROR!</v>
      </c>
      <c r="AZ95" s="190" t="str">
        <f t="shared" si="49"/>
        <v>#ERROR!</v>
      </c>
      <c r="BA95" s="190" t="str">
        <f t="shared" si="49"/>
        <v>#ERROR!</v>
      </c>
      <c r="BB95" s="190" t="str">
        <f t="shared" si="49"/>
        <v>#ERROR!</v>
      </c>
      <c r="BC95" s="190" t="str">
        <f t="shared" si="49"/>
        <v>#ERROR!</v>
      </c>
      <c r="BD95" s="190" t="str">
        <f t="shared" si="49"/>
        <v>#ERROR!</v>
      </c>
      <c r="BE95" s="190" t="str">
        <f t="shared" si="49"/>
        <v>#ERROR!</v>
      </c>
      <c r="BF95" s="191" t="str">
        <f t="shared" si="49"/>
        <v>#ERROR!</v>
      </c>
      <c r="BG95" s="190" t="str">
        <f t="shared" si="49"/>
        <v>#ERROR!</v>
      </c>
      <c r="BH95" s="190" t="str">
        <f t="shared" si="49"/>
        <v>#ERROR!</v>
      </c>
      <c r="BI95" s="190" t="str">
        <f t="shared" si="49"/>
        <v>#ERROR!</v>
      </c>
      <c r="BJ95" s="190" t="str">
        <f t="shared" si="49"/>
        <v>#ERROR!</v>
      </c>
      <c r="BK95" s="190" t="str">
        <f t="shared" si="49"/>
        <v>#ERROR!</v>
      </c>
      <c r="BL95" s="190" t="str">
        <f t="shared" si="49"/>
        <v>#ERROR!</v>
      </c>
      <c r="BM95" s="190" t="str">
        <f t="shared" si="49"/>
        <v>#ERROR!</v>
      </c>
      <c r="BN95" s="190" t="str">
        <f t="shared" si="49"/>
        <v>#ERROR!</v>
      </c>
      <c r="BO95" s="190" t="str">
        <f t="shared" si="49"/>
        <v>#ERROR!</v>
      </c>
      <c r="BP95" s="190" t="str">
        <f t="shared" si="49"/>
        <v>#ERROR!</v>
      </c>
      <c r="BQ95" s="190" t="str">
        <f t="shared" si="49"/>
        <v>#ERROR!</v>
      </c>
      <c r="BR95" s="190" t="str">
        <f t="shared" si="49"/>
        <v>#ERROR!</v>
      </c>
      <c r="BS95" s="190" t="str">
        <f t="shared" si="49"/>
        <v>#ERROR!</v>
      </c>
      <c r="BT95" s="190" t="str">
        <f t="shared" si="49"/>
        <v>#ERROR!</v>
      </c>
      <c r="BU95" s="190" t="str">
        <f t="shared" si="49"/>
        <v>#ERROR!</v>
      </c>
      <c r="BV95" s="190" t="str">
        <f t="shared" si="49"/>
        <v>#ERROR!</v>
      </c>
      <c r="BW95" s="190">
        <f t="shared" si="49"/>
        <v>24825.36</v>
      </c>
      <c r="BX95" s="190">
        <f t="shared" si="49"/>
        <v>10367.12</v>
      </c>
      <c r="BY95" s="190">
        <f t="shared" si="49"/>
        <v>4722.63</v>
      </c>
      <c r="BZ95" s="190">
        <f t="shared" si="49"/>
        <v>-10595.36</v>
      </c>
      <c r="CA95" s="190">
        <f t="shared" si="49"/>
        <v>-10720.07</v>
      </c>
      <c r="CB95" s="190">
        <f t="shared" si="49"/>
        <v>-125181.31</v>
      </c>
      <c r="CC95" s="190">
        <f t="shared" si="49"/>
        <v>-130599.31</v>
      </c>
      <c r="CD95" s="190">
        <f t="shared" si="49"/>
        <v>-146143.79</v>
      </c>
      <c r="CE95" s="190"/>
      <c r="CF95" s="190"/>
      <c r="CG95" s="190"/>
      <c r="CH95" s="190"/>
      <c r="CI95" s="190"/>
      <c r="CJ95" s="190"/>
      <c r="CK95" s="190"/>
      <c r="CL95" s="190"/>
      <c r="CM95" s="190"/>
      <c r="CN95" s="190"/>
    </row>
    <row r="96" ht="15.75" customHeight="1">
      <c r="A96" s="6"/>
      <c r="B96" s="6"/>
      <c r="C96" s="12"/>
      <c r="D96" s="194"/>
      <c r="E96" s="194"/>
      <c r="F96" s="194"/>
      <c r="G96" s="13"/>
      <c r="H96" s="128"/>
      <c r="I96" s="128"/>
      <c r="J96" s="128"/>
      <c r="K96" s="128"/>
      <c r="L96" s="128"/>
      <c r="M96" s="6"/>
      <c r="N96" s="6"/>
      <c r="O96" s="6"/>
      <c r="P96" s="6"/>
      <c r="Q96" s="6"/>
      <c r="R96" s="6"/>
      <c r="S96" s="6"/>
      <c r="T96" s="111"/>
      <c r="U96" s="113">
        <v>21299.8</v>
      </c>
      <c r="V96" s="112"/>
      <c r="W96" s="112"/>
      <c r="X96" s="112"/>
      <c r="Y96" s="112"/>
      <c r="Z96" s="112"/>
      <c r="AA96" s="6"/>
      <c r="AB96" s="114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112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</row>
    <row r="97" ht="15.75" customHeight="1">
      <c r="A97" s="6"/>
      <c r="B97" s="6" t="s">
        <v>23</v>
      </c>
      <c r="C97" s="12"/>
      <c r="D97" s="194"/>
      <c r="E97" s="194"/>
      <c r="F97" s="194"/>
      <c r="G97" s="13"/>
      <c r="H97" s="128"/>
      <c r="I97" s="128"/>
      <c r="J97" s="128"/>
      <c r="K97" s="128"/>
      <c r="L97" s="128"/>
      <c r="M97" s="6"/>
      <c r="N97" s="6"/>
      <c r="O97" s="6"/>
      <c r="P97" s="6"/>
      <c r="Q97" s="6"/>
      <c r="R97" s="6"/>
      <c r="S97" s="6"/>
      <c r="T97" s="111"/>
      <c r="U97" s="195">
        <f>U95-U96</f>
        <v>-31332.94</v>
      </c>
      <c r="V97" s="112"/>
      <c r="W97" s="112"/>
      <c r="X97" s="112"/>
      <c r="Y97" s="112"/>
      <c r="Z97" s="112"/>
      <c r="AA97" s="6"/>
      <c r="AB97" s="114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112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</row>
    <row r="98" ht="15.75" customHeight="1">
      <c r="A98" s="6"/>
      <c r="B98" s="6" t="s">
        <v>187</v>
      </c>
      <c r="C98" s="12"/>
      <c r="D98" s="194"/>
      <c r="E98" s="194"/>
      <c r="F98" s="194"/>
      <c r="G98" s="13"/>
      <c r="H98" s="128"/>
      <c r="I98" s="128"/>
      <c r="J98" s="128"/>
      <c r="K98" s="128"/>
      <c r="L98" s="128"/>
      <c r="M98" s="6"/>
      <c r="N98" s="6"/>
      <c r="O98" s="6"/>
      <c r="P98" s="6"/>
      <c r="Q98" s="6"/>
      <c r="R98" s="6"/>
      <c r="S98" s="6"/>
      <c r="T98" s="111"/>
      <c r="U98" s="113"/>
      <c r="V98" s="112"/>
      <c r="W98" s="112"/>
      <c r="X98" s="112"/>
      <c r="Y98" s="112"/>
      <c r="Z98" s="112"/>
      <c r="AA98" s="6"/>
      <c r="AB98" s="114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112"/>
      <c r="BG98" s="6"/>
      <c r="BH98" s="6"/>
      <c r="BI98" s="6"/>
      <c r="BJ98" s="6"/>
      <c r="BK98" s="6"/>
      <c r="BL98" s="6"/>
      <c r="BM98" s="6"/>
      <c r="BN98" s="6">
        <v>108000.0</v>
      </c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</row>
    <row r="99" ht="15.75" customHeight="1">
      <c r="A99" s="6"/>
      <c r="B99" s="6" t="s">
        <v>188</v>
      </c>
      <c r="C99" s="12"/>
      <c r="D99" s="111"/>
      <c r="E99" s="111"/>
      <c r="F99" s="111"/>
      <c r="G99" s="6"/>
      <c r="H99" s="112"/>
      <c r="I99" s="112"/>
      <c r="J99" s="112"/>
      <c r="K99" s="112"/>
      <c r="L99" s="112"/>
      <c r="M99" s="6"/>
      <c r="N99" s="6"/>
      <c r="O99" s="6"/>
      <c r="P99" s="6"/>
      <c r="Q99" s="6"/>
      <c r="R99" s="6"/>
      <c r="S99" s="6"/>
      <c r="T99" s="111"/>
      <c r="U99" s="113"/>
      <c r="V99" s="112"/>
      <c r="W99" s="112"/>
      <c r="X99" s="112"/>
      <c r="Y99" s="112"/>
      <c r="Z99" s="112"/>
      <c r="AA99" s="6"/>
      <c r="AB99" s="114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112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</row>
    <row r="100" ht="18.0" customHeight="1">
      <c r="A100" s="6"/>
      <c r="B100" s="6" t="s">
        <v>189</v>
      </c>
      <c r="C100" s="12"/>
      <c r="D100" s="111"/>
      <c r="E100" s="111"/>
      <c r="F100" s="111"/>
      <c r="G100" s="6"/>
      <c r="H100" s="112"/>
      <c r="I100" s="112"/>
      <c r="J100" s="112"/>
      <c r="K100" s="112"/>
      <c r="L100" s="112"/>
      <c r="M100" s="6"/>
      <c r="N100" s="6"/>
      <c r="O100" s="6"/>
      <c r="P100" s="6"/>
      <c r="Q100" s="6"/>
      <c r="R100" s="6"/>
      <c r="S100" s="6"/>
      <c r="T100" s="111"/>
      <c r="U100" s="113"/>
      <c r="V100" s="112"/>
      <c r="W100" s="112"/>
      <c r="X100" s="112"/>
      <c r="Y100" s="112"/>
      <c r="Z100" s="112"/>
      <c r="AA100" s="6"/>
      <c r="AB100" s="114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112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</row>
    <row r="101" ht="15.75" customHeight="1">
      <c r="A101" s="6"/>
      <c r="B101" s="6"/>
      <c r="C101" s="12"/>
      <c r="D101" s="111"/>
      <c r="E101" s="111"/>
      <c r="F101" s="111"/>
      <c r="G101" s="6"/>
      <c r="H101" s="112"/>
      <c r="I101" s="112"/>
      <c r="J101" s="112"/>
      <c r="K101" s="112"/>
      <c r="L101" s="112"/>
      <c r="M101" s="6"/>
      <c r="N101" s="6"/>
      <c r="O101" s="6"/>
      <c r="P101" s="6"/>
      <c r="Q101" s="6"/>
      <c r="R101" s="6"/>
      <c r="S101" s="6"/>
      <c r="T101" s="111"/>
      <c r="U101" s="113"/>
      <c r="V101" s="112"/>
      <c r="W101" s="112"/>
      <c r="X101" s="112"/>
      <c r="Y101" s="112"/>
      <c r="Z101" s="112"/>
      <c r="AA101" s="6"/>
      <c r="AB101" s="114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112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</row>
    <row r="102" ht="15.75" customHeight="1">
      <c r="A102" s="6"/>
      <c r="B102" s="6" t="s">
        <v>190</v>
      </c>
      <c r="C102" s="12"/>
      <c r="D102" s="111"/>
      <c r="E102" s="111"/>
      <c r="F102" s="111"/>
      <c r="G102" s="6"/>
      <c r="H102" s="112"/>
      <c r="I102" s="112"/>
      <c r="J102" s="112"/>
      <c r="K102" s="112"/>
      <c r="L102" s="112"/>
      <c r="M102" s="6"/>
      <c r="N102" s="6"/>
      <c r="O102" s="6"/>
      <c r="P102" s="6"/>
      <c r="Q102" s="6"/>
      <c r="R102" s="6"/>
      <c r="S102" s="6"/>
      <c r="T102" s="111"/>
      <c r="U102" s="113"/>
      <c r="V102" s="112"/>
      <c r="W102" s="112"/>
      <c r="X102" s="112"/>
      <c r="Y102" s="112"/>
      <c r="Z102" s="112"/>
      <c r="AA102" s="6"/>
      <c r="AB102" s="114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112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</row>
    <row r="103" ht="15.75" customHeight="1">
      <c r="A103" s="6"/>
      <c r="B103" s="6"/>
      <c r="C103" s="12"/>
      <c r="D103" s="111"/>
      <c r="E103" s="111"/>
      <c r="F103" s="111"/>
      <c r="G103" s="6"/>
      <c r="H103" s="112"/>
      <c r="I103" s="112"/>
      <c r="J103" s="112"/>
      <c r="K103" s="112"/>
      <c r="L103" s="112"/>
      <c r="M103" s="6"/>
      <c r="N103" s="6"/>
      <c r="O103" s="6"/>
      <c r="P103" s="6"/>
      <c r="Q103" s="6"/>
      <c r="R103" s="6"/>
      <c r="S103" s="6"/>
      <c r="T103" s="111"/>
      <c r="U103" s="113"/>
      <c r="V103" s="112"/>
      <c r="W103" s="112"/>
      <c r="X103" s="112"/>
      <c r="Y103" s="112"/>
      <c r="Z103" s="112"/>
      <c r="AA103" s="6"/>
      <c r="AB103" s="114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112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</sheetData>
  <conditionalFormatting sqref="B6:C6 D6:M7 N7:CN7 D18:CN18 D94:CN95">
    <cfRule type="cellIs" dxfId="0" priority="1" operator="greaterThan">
      <formula>1000</formula>
    </cfRule>
  </conditionalFormatting>
  <conditionalFormatting sqref="B6:C6 D6:M7 N7:CN7 D18:CN18 D94:CN95">
    <cfRule type="cellIs" dxfId="2" priority="2" operator="lessThan">
      <formula>0</formula>
    </cfRule>
  </conditionalFormatting>
  <conditionalFormatting sqref="B6:C6 D6:M7 N7:CN7 D18:CN18 D94:CN95">
    <cfRule type="cellIs" dxfId="3" priority="3" operator="between">
      <formula>0</formula>
      <formula>1000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6600"/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2.29"/>
    <col customWidth="1" min="2" max="2" width="32.29"/>
    <col customWidth="1" min="3" max="3" width="18.43"/>
    <col customWidth="1" hidden="1" min="4" max="32" width="8.0"/>
    <col customWidth="1" hidden="1" min="33" max="39" width="7.71"/>
    <col customWidth="1" hidden="1" min="40" max="40" width="9.29"/>
    <col customWidth="1" hidden="1" min="41" max="41" width="0.43"/>
    <col customWidth="1" hidden="1" min="42" max="62" width="7.71"/>
    <col customWidth="1" min="63" max="92" width="7.71"/>
  </cols>
  <sheetData>
    <row r="1" ht="15.75" customHeight="1">
      <c r="A1" s="6"/>
      <c r="B1" s="6"/>
      <c r="C1" s="12"/>
      <c r="D1" s="111"/>
      <c r="E1" s="111"/>
      <c r="F1" s="111"/>
      <c r="G1" s="6"/>
      <c r="H1" s="112"/>
      <c r="I1" s="112"/>
      <c r="J1" s="112"/>
      <c r="K1" s="112"/>
      <c r="L1" s="112"/>
      <c r="M1" s="6"/>
      <c r="N1" s="6"/>
      <c r="O1" s="6"/>
      <c r="P1" s="6"/>
      <c r="Q1" s="6"/>
      <c r="R1" s="6"/>
      <c r="S1" s="6"/>
      <c r="T1" s="111"/>
      <c r="U1" s="113"/>
      <c r="V1" s="112"/>
      <c r="W1" s="112"/>
      <c r="X1" s="112"/>
      <c r="Y1" s="112"/>
      <c r="Z1" s="112"/>
      <c r="AA1" s="6"/>
      <c r="AB1" s="114"/>
      <c r="AC1" s="6"/>
      <c r="AD1" s="6"/>
      <c r="AE1" s="6"/>
      <c r="AF1" s="6"/>
      <c r="AG1" s="6"/>
      <c r="AH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112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</row>
    <row r="2" ht="15.75" customHeight="1">
      <c r="A2" s="6"/>
      <c r="B2" s="11" t="s">
        <v>99</v>
      </c>
      <c r="C2" s="12"/>
      <c r="D2" s="111"/>
      <c r="E2" s="111"/>
      <c r="F2" s="111"/>
      <c r="G2" s="6"/>
      <c r="H2" s="112"/>
      <c r="I2" s="112"/>
      <c r="J2" s="112"/>
      <c r="K2" s="112"/>
      <c r="L2" s="112"/>
      <c r="M2" s="6"/>
      <c r="N2" s="6"/>
      <c r="O2" s="6"/>
      <c r="P2" s="6"/>
      <c r="Q2" s="6"/>
      <c r="R2" s="6"/>
      <c r="S2" s="6"/>
      <c r="T2" s="111"/>
      <c r="U2" s="113"/>
      <c r="V2" s="112"/>
      <c r="W2" s="112"/>
      <c r="X2" s="112"/>
      <c r="Y2" s="112"/>
      <c r="Z2" s="112"/>
      <c r="AA2" s="6"/>
      <c r="AB2" s="114"/>
      <c r="AC2" s="6"/>
      <c r="AD2" s="6"/>
      <c r="AE2" s="6"/>
      <c r="AF2" s="6"/>
      <c r="AG2" s="6"/>
      <c r="AH2" s="6"/>
      <c r="AI2" s="115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112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</row>
    <row r="3" ht="15.75" customHeight="1">
      <c r="A3" s="6"/>
      <c r="B3" s="6" t="s">
        <v>100</v>
      </c>
      <c r="C3" s="12"/>
      <c r="D3" s="111">
        <v>1.0</v>
      </c>
      <c r="E3" s="111">
        <v>2.0</v>
      </c>
      <c r="F3" s="111">
        <v>3.0</v>
      </c>
      <c r="G3" s="6">
        <v>4.0</v>
      </c>
      <c r="H3" s="112">
        <v>1.0</v>
      </c>
      <c r="I3" s="112">
        <f t="shared" ref="I3:L3" si="1">H3+1</f>
        <v>2</v>
      </c>
      <c r="J3" s="112">
        <f t="shared" si="1"/>
        <v>3</v>
      </c>
      <c r="K3" s="112">
        <f t="shared" si="1"/>
        <v>4</v>
      </c>
      <c r="L3" s="112">
        <f t="shared" si="1"/>
        <v>5</v>
      </c>
      <c r="M3" s="6">
        <v>1.0</v>
      </c>
      <c r="N3" s="6">
        <f t="shared" ref="N3:O3" si="2">M3+1</f>
        <v>2</v>
      </c>
      <c r="O3" s="6">
        <f t="shared" si="2"/>
        <v>3</v>
      </c>
      <c r="P3" s="6">
        <v>1.0</v>
      </c>
      <c r="Q3" s="6">
        <v>1.0</v>
      </c>
      <c r="R3" s="6">
        <f t="shared" ref="R3:S3" si="3">Q3+1</f>
        <v>2</v>
      </c>
      <c r="S3" s="6">
        <f t="shared" si="3"/>
        <v>3</v>
      </c>
      <c r="T3" s="111">
        <v>1.0</v>
      </c>
      <c r="U3" s="113">
        <v>1.0</v>
      </c>
      <c r="V3" s="112">
        <v>1.0</v>
      </c>
      <c r="W3" s="112">
        <f t="shared" ref="W3:X3" si="4">V3+1</f>
        <v>2</v>
      </c>
      <c r="X3" s="112">
        <f t="shared" si="4"/>
        <v>3</v>
      </c>
      <c r="Y3" s="112">
        <v>1.0</v>
      </c>
      <c r="Z3" s="112">
        <f t="shared" ref="Z3:AB3" si="5">Y3+1</f>
        <v>2</v>
      </c>
      <c r="AA3" s="6">
        <f t="shared" si="5"/>
        <v>3</v>
      </c>
      <c r="AB3" s="114">
        <f t="shared" si="5"/>
        <v>4</v>
      </c>
      <c r="AC3" s="6">
        <v>1.0</v>
      </c>
      <c r="AD3" s="6">
        <v>1.0</v>
      </c>
      <c r="AE3" s="6">
        <f t="shared" ref="AE3:AG3" si="6">AD3+1</f>
        <v>2</v>
      </c>
      <c r="AF3" s="6">
        <f t="shared" si="6"/>
        <v>3</v>
      </c>
      <c r="AG3" s="6">
        <f t="shared" si="6"/>
        <v>4</v>
      </c>
      <c r="AH3" s="6">
        <v>1.0</v>
      </c>
      <c r="AI3" s="6">
        <f>AH3+1</f>
        <v>2</v>
      </c>
      <c r="AJ3" s="6">
        <v>1.0</v>
      </c>
      <c r="AK3" s="6">
        <v>1.0</v>
      </c>
      <c r="AL3" s="6">
        <f>AK3+1</f>
        <v>2</v>
      </c>
      <c r="AM3" s="6">
        <v>1.0</v>
      </c>
      <c r="AN3" s="6">
        <f t="shared" ref="AN3:AO3" si="7">AM3+1</f>
        <v>2</v>
      </c>
      <c r="AO3" s="6">
        <f t="shared" si="7"/>
        <v>3</v>
      </c>
      <c r="AP3" s="6">
        <v>1.0</v>
      </c>
      <c r="AQ3" s="6">
        <v>1.0</v>
      </c>
      <c r="AR3" s="6">
        <f t="shared" ref="AR3:AS3" si="8">AQ3+1</f>
        <v>2</v>
      </c>
      <c r="AS3" s="6">
        <f t="shared" si="8"/>
        <v>3</v>
      </c>
      <c r="AT3" s="6">
        <v>1.0</v>
      </c>
      <c r="AU3" s="6">
        <v>1.0</v>
      </c>
      <c r="AV3" s="6">
        <v>1.0</v>
      </c>
      <c r="AW3" s="6">
        <f t="shared" ref="AW3:AY3" si="9">AV3+1</f>
        <v>2</v>
      </c>
      <c r="AX3" s="6">
        <f t="shared" si="9"/>
        <v>3</v>
      </c>
      <c r="AY3" s="6">
        <f t="shared" si="9"/>
        <v>4</v>
      </c>
      <c r="AZ3" s="6">
        <v>1.0</v>
      </c>
      <c r="BA3" s="6">
        <f t="shared" ref="BA3:BC3" si="10">AZ3+1</f>
        <v>2</v>
      </c>
      <c r="BB3" s="6">
        <f t="shared" si="10"/>
        <v>3</v>
      </c>
      <c r="BC3" s="6">
        <f t="shared" si="10"/>
        <v>4</v>
      </c>
      <c r="BD3" s="6">
        <v>1.0</v>
      </c>
      <c r="BE3" s="6">
        <f t="shared" ref="BE3:BF3" si="11">BD3+1</f>
        <v>2</v>
      </c>
      <c r="BF3" s="112">
        <f t="shared" si="11"/>
        <v>3</v>
      </c>
      <c r="BG3" s="6">
        <v>1.0</v>
      </c>
      <c r="BH3" s="6">
        <f t="shared" ref="BH3:BJ3" si="12">BG3+1</f>
        <v>2</v>
      </c>
      <c r="BI3" s="6">
        <f t="shared" si="12"/>
        <v>3</v>
      </c>
      <c r="BJ3" s="6">
        <f t="shared" si="12"/>
        <v>4</v>
      </c>
      <c r="BK3" s="6">
        <v>1.0</v>
      </c>
      <c r="BL3" s="6">
        <f t="shared" ref="BL3:BR3" si="13">BK3+1</f>
        <v>2</v>
      </c>
      <c r="BM3" s="6">
        <f t="shared" si="13"/>
        <v>3</v>
      </c>
      <c r="BN3" s="6">
        <f t="shared" si="13"/>
        <v>4</v>
      </c>
      <c r="BO3" s="6">
        <f t="shared" si="13"/>
        <v>5</v>
      </c>
      <c r="BP3" s="6">
        <f t="shared" si="13"/>
        <v>6</v>
      </c>
      <c r="BQ3" s="6">
        <f t="shared" si="13"/>
        <v>7</v>
      </c>
      <c r="BR3" s="6">
        <f t="shared" si="13"/>
        <v>8</v>
      </c>
      <c r="BS3" s="6">
        <v>9.0</v>
      </c>
      <c r="BT3" s="6">
        <v>10.0</v>
      </c>
      <c r="BU3" s="6">
        <v>11.0</v>
      </c>
      <c r="BV3" s="6">
        <v>12.0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</row>
    <row r="4" ht="15.75" customHeight="1">
      <c r="A4" s="6"/>
      <c r="B4" s="28"/>
      <c r="C4" s="29" t="s">
        <v>6</v>
      </c>
      <c r="D4" s="116">
        <v>42198.0</v>
      </c>
      <c r="E4" s="116">
        <f t="shared" ref="E4:S4" si="14">D4+7</f>
        <v>42205</v>
      </c>
      <c r="F4" s="116">
        <f t="shared" si="14"/>
        <v>42212</v>
      </c>
      <c r="G4" s="30">
        <f t="shared" si="14"/>
        <v>42219</v>
      </c>
      <c r="H4" s="117">
        <f t="shared" si="14"/>
        <v>42226</v>
      </c>
      <c r="I4" s="117">
        <f t="shared" si="14"/>
        <v>42233</v>
      </c>
      <c r="J4" s="117">
        <f t="shared" si="14"/>
        <v>42240</v>
      </c>
      <c r="K4" s="117">
        <f t="shared" si="14"/>
        <v>42247</v>
      </c>
      <c r="L4" s="117">
        <f t="shared" si="14"/>
        <v>42254</v>
      </c>
      <c r="M4" s="30">
        <f t="shared" si="14"/>
        <v>42261</v>
      </c>
      <c r="N4" s="30">
        <f t="shared" si="14"/>
        <v>42268</v>
      </c>
      <c r="O4" s="30">
        <f t="shared" si="14"/>
        <v>42275</v>
      </c>
      <c r="P4" s="30">
        <f t="shared" si="14"/>
        <v>42282</v>
      </c>
      <c r="Q4" s="30">
        <f t="shared" si="14"/>
        <v>42289</v>
      </c>
      <c r="R4" s="30">
        <f t="shared" si="14"/>
        <v>42296</v>
      </c>
      <c r="S4" s="30">
        <f t="shared" si="14"/>
        <v>42303</v>
      </c>
      <c r="T4" s="116">
        <v>42387.0</v>
      </c>
      <c r="U4" s="118">
        <f t="shared" ref="U4:BR4" si="15">T4+7</f>
        <v>42394</v>
      </c>
      <c r="V4" s="117">
        <f t="shared" si="15"/>
        <v>42401</v>
      </c>
      <c r="W4" s="117">
        <f t="shared" si="15"/>
        <v>42408</v>
      </c>
      <c r="X4" s="117">
        <f t="shared" si="15"/>
        <v>42415</v>
      </c>
      <c r="Y4" s="117">
        <f t="shared" si="15"/>
        <v>42422</v>
      </c>
      <c r="Z4" s="117">
        <f t="shared" si="15"/>
        <v>42429</v>
      </c>
      <c r="AA4" s="30">
        <f t="shared" si="15"/>
        <v>42436</v>
      </c>
      <c r="AB4" s="119">
        <f t="shared" si="15"/>
        <v>42443</v>
      </c>
      <c r="AC4" s="30">
        <f t="shared" si="15"/>
        <v>42450</v>
      </c>
      <c r="AD4" s="30">
        <f t="shared" si="15"/>
        <v>42457</v>
      </c>
      <c r="AE4" s="30">
        <f t="shared" si="15"/>
        <v>42464</v>
      </c>
      <c r="AF4" s="30">
        <f t="shared" si="15"/>
        <v>42471</v>
      </c>
      <c r="AG4" s="30">
        <f t="shared" si="15"/>
        <v>42478</v>
      </c>
      <c r="AH4" s="30">
        <f t="shared" si="15"/>
        <v>42485</v>
      </c>
      <c r="AI4" s="30">
        <f t="shared" si="15"/>
        <v>42492</v>
      </c>
      <c r="AJ4" s="30">
        <f t="shared" si="15"/>
        <v>42499</v>
      </c>
      <c r="AK4" s="30">
        <f t="shared" si="15"/>
        <v>42506</v>
      </c>
      <c r="AL4" s="30">
        <f t="shared" si="15"/>
        <v>42513</v>
      </c>
      <c r="AM4" s="30">
        <f t="shared" si="15"/>
        <v>42520</v>
      </c>
      <c r="AN4" s="30">
        <f t="shared" si="15"/>
        <v>42527</v>
      </c>
      <c r="AO4" s="30">
        <f t="shared" si="15"/>
        <v>42534</v>
      </c>
      <c r="AP4" s="30">
        <f t="shared" si="15"/>
        <v>42541</v>
      </c>
      <c r="AQ4" s="30">
        <f t="shared" si="15"/>
        <v>42548</v>
      </c>
      <c r="AR4" s="30">
        <f t="shared" si="15"/>
        <v>42555</v>
      </c>
      <c r="AS4" s="30">
        <f t="shared" si="15"/>
        <v>42562</v>
      </c>
      <c r="AT4" s="30">
        <f t="shared" si="15"/>
        <v>42569</v>
      </c>
      <c r="AU4" s="30">
        <f t="shared" si="15"/>
        <v>42576</v>
      </c>
      <c r="AV4" s="30">
        <f t="shared" si="15"/>
        <v>42583</v>
      </c>
      <c r="AW4" s="30">
        <f t="shared" si="15"/>
        <v>42590</v>
      </c>
      <c r="AX4" s="30">
        <f t="shared" si="15"/>
        <v>42597</v>
      </c>
      <c r="AY4" s="30">
        <f t="shared" si="15"/>
        <v>42604</v>
      </c>
      <c r="AZ4" s="30">
        <f t="shared" si="15"/>
        <v>42611</v>
      </c>
      <c r="BA4" s="30">
        <f t="shared" si="15"/>
        <v>42618</v>
      </c>
      <c r="BB4" s="30">
        <f t="shared" si="15"/>
        <v>42625</v>
      </c>
      <c r="BC4" s="30">
        <f t="shared" si="15"/>
        <v>42632</v>
      </c>
      <c r="BD4" s="30">
        <f t="shared" si="15"/>
        <v>42639</v>
      </c>
      <c r="BE4" s="30">
        <f t="shared" si="15"/>
        <v>42646</v>
      </c>
      <c r="BF4" s="117">
        <f t="shared" si="15"/>
        <v>42653</v>
      </c>
      <c r="BG4" s="30">
        <f t="shared" si="15"/>
        <v>42660</v>
      </c>
      <c r="BH4" s="30">
        <f t="shared" si="15"/>
        <v>42667</v>
      </c>
      <c r="BI4" s="30">
        <f t="shared" si="15"/>
        <v>42674</v>
      </c>
      <c r="BJ4" s="30">
        <f t="shared" si="15"/>
        <v>42681</v>
      </c>
      <c r="BK4" s="30">
        <f t="shared" si="15"/>
        <v>42688</v>
      </c>
      <c r="BL4" s="30">
        <f t="shared" si="15"/>
        <v>42695</v>
      </c>
      <c r="BM4" s="30">
        <f t="shared" si="15"/>
        <v>42702</v>
      </c>
      <c r="BN4" s="30">
        <f t="shared" si="15"/>
        <v>42709</v>
      </c>
      <c r="BO4" s="30">
        <f t="shared" si="15"/>
        <v>42716</v>
      </c>
      <c r="BP4" s="30">
        <f t="shared" si="15"/>
        <v>42723</v>
      </c>
      <c r="BQ4" s="30">
        <f t="shared" si="15"/>
        <v>42730</v>
      </c>
      <c r="BR4" s="30">
        <f t="shared" si="15"/>
        <v>42737</v>
      </c>
      <c r="BS4" s="30">
        <v>42378.0</v>
      </c>
      <c r="BT4" s="30">
        <v>42385.0</v>
      </c>
      <c r="BU4" s="30">
        <v>42392.0</v>
      </c>
      <c r="BV4" s="30">
        <v>42399.0</v>
      </c>
      <c r="BW4" s="30">
        <v>42406.0</v>
      </c>
      <c r="BX4" s="30">
        <v>42413.0</v>
      </c>
      <c r="BY4" s="30">
        <v>42420.0</v>
      </c>
      <c r="BZ4" s="30">
        <v>42427.0</v>
      </c>
      <c r="CA4" s="30">
        <v>42434.0</v>
      </c>
      <c r="CB4" s="30">
        <v>42441.0</v>
      </c>
      <c r="CC4" s="30">
        <v>42448.0</v>
      </c>
      <c r="CD4" s="30">
        <v>42455.0</v>
      </c>
      <c r="CE4" s="30">
        <f t="shared" ref="CE4:CM4" si="16">CD5+1</f>
        <v>42462</v>
      </c>
      <c r="CF4" s="30">
        <f t="shared" si="16"/>
        <v>42470</v>
      </c>
      <c r="CG4" s="30">
        <f t="shared" si="16"/>
        <v>42478</v>
      </c>
      <c r="CH4" s="30">
        <f t="shared" si="16"/>
        <v>42486</v>
      </c>
      <c r="CI4" s="30">
        <f t="shared" si="16"/>
        <v>42494</v>
      </c>
      <c r="CJ4" s="30">
        <f t="shared" si="16"/>
        <v>42502</v>
      </c>
      <c r="CK4" s="30">
        <f t="shared" si="16"/>
        <v>42510</v>
      </c>
      <c r="CL4" s="30">
        <f t="shared" si="16"/>
        <v>42518</v>
      </c>
      <c r="CM4" s="30">
        <f t="shared" si="16"/>
        <v>42526</v>
      </c>
      <c r="CN4" s="30"/>
    </row>
    <row r="5" ht="15.75" customHeight="1">
      <c r="A5" s="6"/>
      <c r="B5" s="28"/>
      <c r="C5" s="29" t="s">
        <v>8</v>
      </c>
      <c r="D5" s="116">
        <f t="shared" ref="D5:BR5" si="17">D4+6</f>
        <v>42204</v>
      </c>
      <c r="E5" s="116">
        <f t="shared" si="17"/>
        <v>42211</v>
      </c>
      <c r="F5" s="116">
        <f t="shared" si="17"/>
        <v>42218</v>
      </c>
      <c r="G5" s="30">
        <f t="shared" si="17"/>
        <v>42225</v>
      </c>
      <c r="H5" s="117">
        <f t="shared" si="17"/>
        <v>42232</v>
      </c>
      <c r="I5" s="117">
        <f t="shared" si="17"/>
        <v>42239</v>
      </c>
      <c r="J5" s="117">
        <f t="shared" si="17"/>
        <v>42246</v>
      </c>
      <c r="K5" s="117">
        <f t="shared" si="17"/>
        <v>42253</v>
      </c>
      <c r="L5" s="117">
        <f t="shared" si="17"/>
        <v>42260</v>
      </c>
      <c r="M5" s="30">
        <f t="shared" si="17"/>
        <v>42267</v>
      </c>
      <c r="N5" s="30">
        <f t="shared" si="17"/>
        <v>42274</v>
      </c>
      <c r="O5" s="30">
        <f t="shared" si="17"/>
        <v>42281</v>
      </c>
      <c r="P5" s="30">
        <f t="shared" si="17"/>
        <v>42288</v>
      </c>
      <c r="Q5" s="30">
        <f t="shared" si="17"/>
        <v>42295</v>
      </c>
      <c r="R5" s="30">
        <f t="shared" si="17"/>
        <v>42302</v>
      </c>
      <c r="S5" s="30">
        <f t="shared" si="17"/>
        <v>42309</v>
      </c>
      <c r="T5" s="116">
        <f t="shared" si="17"/>
        <v>42393</v>
      </c>
      <c r="U5" s="118">
        <f t="shared" si="17"/>
        <v>42400</v>
      </c>
      <c r="V5" s="117">
        <f t="shared" si="17"/>
        <v>42407</v>
      </c>
      <c r="W5" s="117">
        <f t="shared" si="17"/>
        <v>42414</v>
      </c>
      <c r="X5" s="117">
        <f t="shared" si="17"/>
        <v>42421</v>
      </c>
      <c r="Y5" s="117">
        <f t="shared" si="17"/>
        <v>42428</v>
      </c>
      <c r="Z5" s="117">
        <f t="shared" si="17"/>
        <v>42435</v>
      </c>
      <c r="AA5" s="30">
        <f t="shared" si="17"/>
        <v>42442</v>
      </c>
      <c r="AB5" s="119">
        <f t="shared" si="17"/>
        <v>42449</v>
      </c>
      <c r="AC5" s="30">
        <f t="shared" si="17"/>
        <v>42456</v>
      </c>
      <c r="AD5" s="30">
        <f t="shared" si="17"/>
        <v>42463</v>
      </c>
      <c r="AE5" s="30">
        <f t="shared" si="17"/>
        <v>42470</v>
      </c>
      <c r="AF5" s="30">
        <f t="shared" si="17"/>
        <v>42477</v>
      </c>
      <c r="AG5" s="30">
        <f t="shared" si="17"/>
        <v>42484</v>
      </c>
      <c r="AH5" s="30">
        <f t="shared" si="17"/>
        <v>42491</v>
      </c>
      <c r="AI5" s="30">
        <f t="shared" si="17"/>
        <v>42498</v>
      </c>
      <c r="AJ5" s="30">
        <f t="shared" si="17"/>
        <v>42505</v>
      </c>
      <c r="AK5" s="30">
        <f t="shared" si="17"/>
        <v>42512</v>
      </c>
      <c r="AL5" s="30">
        <f t="shared" si="17"/>
        <v>42519</v>
      </c>
      <c r="AM5" s="30">
        <f t="shared" si="17"/>
        <v>42526</v>
      </c>
      <c r="AN5" s="30">
        <f t="shared" si="17"/>
        <v>42533</v>
      </c>
      <c r="AO5" s="30">
        <f t="shared" si="17"/>
        <v>42540</v>
      </c>
      <c r="AP5" s="30">
        <f t="shared" si="17"/>
        <v>42547</v>
      </c>
      <c r="AQ5" s="30">
        <f t="shared" si="17"/>
        <v>42554</v>
      </c>
      <c r="AR5" s="30">
        <f t="shared" si="17"/>
        <v>42561</v>
      </c>
      <c r="AS5" s="30">
        <f t="shared" si="17"/>
        <v>42568</v>
      </c>
      <c r="AT5" s="30">
        <f t="shared" si="17"/>
        <v>42575</v>
      </c>
      <c r="AU5" s="30">
        <f t="shared" si="17"/>
        <v>42582</v>
      </c>
      <c r="AV5" s="30">
        <f t="shared" si="17"/>
        <v>42589</v>
      </c>
      <c r="AW5" s="30">
        <f t="shared" si="17"/>
        <v>42596</v>
      </c>
      <c r="AX5" s="30">
        <f t="shared" si="17"/>
        <v>42603</v>
      </c>
      <c r="AY5" s="30">
        <f t="shared" si="17"/>
        <v>42610</v>
      </c>
      <c r="AZ5" s="30">
        <f t="shared" si="17"/>
        <v>42617</v>
      </c>
      <c r="BA5" s="30">
        <f t="shared" si="17"/>
        <v>42624</v>
      </c>
      <c r="BB5" s="30">
        <f t="shared" si="17"/>
        <v>42631</v>
      </c>
      <c r="BC5" s="30">
        <f t="shared" si="17"/>
        <v>42638</v>
      </c>
      <c r="BD5" s="30">
        <f t="shared" si="17"/>
        <v>42645</v>
      </c>
      <c r="BE5" s="30">
        <f t="shared" si="17"/>
        <v>42652</v>
      </c>
      <c r="BF5" s="117">
        <f t="shared" si="17"/>
        <v>42659</v>
      </c>
      <c r="BG5" s="30">
        <f t="shared" si="17"/>
        <v>42666</v>
      </c>
      <c r="BH5" s="30">
        <f t="shared" si="17"/>
        <v>42673</v>
      </c>
      <c r="BI5" s="30">
        <f t="shared" si="17"/>
        <v>42680</v>
      </c>
      <c r="BJ5" s="30">
        <f t="shared" si="17"/>
        <v>42687</v>
      </c>
      <c r="BK5" s="30">
        <f t="shared" si="17"/>
        <v>42694</v>
      </c>
      <c r="BL5" s="30">
        <f t="shared" si="17"/>
        <v>42701</v>
      </c>
      <c r="BM5" s="30">
        <f t="shared" si="17"/>
        <v>42708</v>
      </c>
      <c r="BN5" s="30">
        <f t="shared" si="17"/>
        <v>42715</v>
      </c>
      <c r="BO5" s="30">
        <f t="shared" si="17"/>
        <v>42722</v>
      </c>
      <c r="BP5" s="30">
        <f t="shared" si="17"/>
        <v>42729</v>
      </c>
      <c r="BQ5" s="30">
        <f t="shared" si="17"/>
        <v>42736</v>
      </c>
      <c r="BR5" s="30">
        <f t="shared" si="17"/>
        <v>42743</v>
      </c>
      <c r="BS5" s="30">
        <v>42384.0</v>
      </c>
      <c r="BT5" s="30">
        <v>42391.0</v>
      </c>
      <c r="BU5" s="30">
        <v>42398.0</v>
      </c>
      <c r="BV5" s="30">
        <v>42405.0</v>
      </c>
      <c r="BW5" s="30">
        <v>42412.0</v>
      </c>
      <c r="BX5" s="30">
        <v>42419.0</v>
      </c>
      <c r="BY5" s="30">
        <v>42426.0</v>
      </c>
      <c r="BZ5" s="30">
        <v>42433.0</v>
      </c>
      <c r="CA5" s="30">
        <v>42440.0</v>
      </c>
      <c r="CB5" s="30">
        <v>42447.0</v>
      </c>
      <c r="CC5" s="30">
        <v>42454.0</v>
      </c>
      <c r="CD5" s="30">
        <v>42461.0</v>
      </c>
      <c r="CE5" s="30">
        <f t="shared" ref="CE5:CM5" si="18">CE4+7</f>
        <v>42469</v>
      </c>
      <c r="CF5" s="30">
        <f t="shared" si="18"/>
        <v>42477</v>
      </c>
      <c r="CG5" s="30">
        <f t="shared" si="18"/>
        <v>42485</v>
      </c>
      <c r="CH5" s="30">
        <f t="shared" si="18"/>
        <v>42493</v>
      </c>
      <c r="CI5" s="30">
        <f t="shared" si="18"/>
        <v>42501</v>
      </c>
      <c r="CJ5" s="30">
        <f t="shared" si="18"/>
        <v>42509</v>
      </c>
      <c r="CK5" s="30">
        <f t="shared" si="18"/>
        <v>42517</v>
      </c>
      <c r="CL5" s="30">
        <f t="shared" si="18"/>
        <v>42525</v>
      </c>
      <c r="CM5" s="30">
        <f t="shared" si="18"/>
        <v>42533</v>
      </c>
      <c r="CN5" s="30"/>
    </row>
    <row r="6" ht="15.75" customHeight="1">
      <c r="A6" s="6"/>
      <c r="B6" s="31" t="s">
        <v>9</v>
      </c>
      <c r="C6" s="32"/>
      <c r="D6" s="111"/>
      <c r="E6" s="111"/>
      <c r="F6" s="111"/>
      <c r="G6" s="6"/>
      <c r="H6" s="112"/>
      <c r="I6" s="112"/>
      <c r="J6" s="112"/>
      <c r="K6" s="112"/>
      <c r="L6" s="112"/>
      <c r="M6" s="6"/>
      <c r="N6" s="6"/>
      <c r="O6" s="6"/>
      <c r="P6" s="6"/>
      <c r="Q6" s="6"/>
      <c r="R6" s="6"/>
      <c r="S6" s="6"/>
      <c r="T6" s="111"/>
      <c r="U6" s="113"/>
      <c r="V6" s="112"/>
      <c r="W6" s="112"/>
      <c r="X6" s="112"/>
      <c r="Y6" s="112"/>
      <c r="Z6" s="112"/>
      <c r="AA6" s="6"/>
      <c r="AB6" s="114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112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ht="15.75" customHeight="1">
      <c r="A7" s="6"/>
      <c r="B7" s="6" t="s">
        <v>10</v>
      </c>
      <c r="C7" s="12"/>
      <c r="D7" s="120">
        <v>976.87</v>
      </c>
      <c r="E7" s="120">
        <v>5981.98</v>
      </c>
      <c r="F7" s="120" t="str">
        <f>E93</f>
        <v>#REF!</v>
      </c>
      <c r="G7" s="34">
        <v>1798.71</v>
      </c>
      <c r="H7" s="121">
        <v>8.68</v>
      </c>
      <c r="I7" s="121" t="str">
        <f t="shared" ref="I7:L7" si="19">H93</f>
        <v>#REF!</v>
      </c>
      <c r="J7" s="121" t="str">
        <f t="shared" si="19"/>
        <v>#REF!</v>
      </c>
      <c r="K7" s="121" t="str">
        <f t="shared" si="19"/>
        <v>#REF!</v>
      </c>
      <c r="L7" s="121" t="str">
        <f t="shared" si="19"/>
        <v>#REF!</v>
      </c>
      <c r="M7" s="34">
        <v>65.61</v>
      </c>
      <c r="N7" s="34" t="str">
        <f>M93</f>
        <v>#REF!</v>
      </c>
      <c r="O7" s="34">
        <v>3601.0</v>
      </c>
      <c r="P7" s="34">
        <v>3826.2</v>
      </c>
      <c r="Q7" s="34">
        <v>6561.64</v>
      </c>
      <c r="R7" s="34" t="str">
        <f t="shared" ref="R7:S7" si="20">Q93</f>
        <v>#REF!</v>
      </c>
      <c r="S7" s="34" t="str">
        <f t="shared" si="20"/>
        <v>#REF!</v>
      </c>
      <c r="T7" s="120">
        <v>-89.01</v>
      </c>
      <c r="U7" s="122">
        <f>T93</f>
        <v>-12306.68</v>
      </c>
      <c r="V7" s="121">
        <v>21272.0</v>
      </c>
      <c r="W7" s="121">
        <v>1895.15</v>
      </c>
      <c r="X7" s="121">
        <v>1906.72</v>
      </c>
      <c r="Y7" s="121" t="str">
        <f>X93</f>
        <v>#ERROR!</v>
      </c>
      <c r="Z7" s="121">
        <v>2978.03</v>
      </c>
      <c r="AA7" s="34">
        <v>3310.02</v>
      </c>
      <c r="AB7" s="123" t="str">
        <f>AA93</f>
        <v>#ERROR!</v>
      </c>
      <c r="AC7" s="34">
        <v>848.42</v>
      </c>
      <c r="AD7" s="34">
        <v>304.69</v>
      </c>
      <c r="AE7" s="34" t="str">
        <f>AD93</f>
        <v>#ERROR!</v>
      </c>
      <c r="AF7" s="34">
        <v>602.73</v>
      </c>
      <c r="AG7" s="34" t="str">
        <f>AF93</f>
        <v>#ERROR!</v>
      </c>
      <c r="AH7" s="34">
        <v>39570.91</v>
      </c>
      <c r="AI7" s="34">
        <v>28483.0</v>
      </c>
      <c r="AJ7" s="34">
        <v>27139.13</v>
      </c>
      <c r="AK7" s="34">
        <v>5530.39</v>
      </c>
      <c r="AL7" s="124">
        <f>8625.2+26.98</f>
        <v>8652.18</v>
      </c>
      <c r="AM7" s="34">
        <v>256.0</v>
      </c>
      <c r="AN7" s="34">
        <f>4567.31+229.82</f>
        <v>4797.13</v>
      </c>
      <c r="AO7" s="34" t="str">
        <f t="shared" ref="AO7:AS7" si="21">AN93</f>
        <v>#ERROR!</v>
      </c>
      <c r="AP7" s="34" t="str">
        <f t="shared" si="21"/>
        <v>#ERROR!</v>
      </c>
      <c r="AQ7" s="34" t="str">
        <f t="shared" si="21"/>
        <v>#ERROR!</v>
      </c>
      <c r="AR7" s="34" t="str">
        <f t="shared" si="21"/>
        <v>#ERROR!</v>
      </c>
      <c r="AS7" s="34" t="str">
        <f t="shared" si="21"/>
        <v>#ERROR!</v>
      </c>
      <c r="AT7" s="34">
        <v>911.76</v>
      </c>
      <c r="AU7" s="34" t="str">
        <f>AT93</f>
        <v>#ERROR!</v>
      </c>
      <c r="AV7" s="34">
        <v>4521.61</v>
      </c>
      <c r="AW7" s="34">
        <v>5428.22</v>
      </c>
      <c r="AX7" s="34">
        <v>0.0</v>
      </c>
      <c r="AY7" s="34">
        <v>13696.0</v>
      </c>
      <c r="AZ7" s="34">
        <f>3065+AZ23+AZ24+AZ26+AZ27+AZ28+AZ29</f>
        <v>9499.93</v>
      </c>
      <c r="BA7" s="34" t="str">
        <f t="shared" ref="BA7:BC7" si="22">AZ93</f>
        <v>#ERROR!</v>
      </c>
      <c r="BB7" s="34" t="str">
        <f t="shared" si="22"/>
        <v>#ERROR!</v>
      </c>
      <c r="BC7" s="34" t="str">
        <f t="shared" si="22"/>
        <v>#ERROR!</v>
      </c>
      <c r="BD7" s="34">
        <v>-25000.0</v>
      </c>
      <c r="BE7" s="34" t="str">
        <f t="shared" ref="BE7:BF7" si="23">BD93</f>
        <v>#ERROR!</v>
      </c>
      <c r="BF7" s="121" t="str">
        <f t="shared" si="23"/>
        <v>#ERROR!</v>
      </c>
      <c r="BG7" s="34">
        <f>-100000+10168.14</f>
        <v>-89831.86</v>
      </c>
      <c r="BH7" s="34" t="str">
        <f t="shared" ref="BH7:BJ7" si="24">BG93</f>
        <v>#ERROR!</v>
      </c>
      <c r="BI7" s="34" t="str">
        <f t="shared" si="24"/>
        <v>#ERROR!</v>
      </c>
      <c r="BJ7" s="34" t="str">
        <f t="shared" si="24"/>
        <v>#ERROR!</v>
      </c>
      <c r="BK7" s="125">
        <v>39824.36</v>
      </c>
      <c r="BL7" s="34" t="str">
        <f t="shared" ref="BL7:BV7" si="25">BK93</f>
        <v>#ERROR!</v>
      </c>
      <c r="BM7" s="34" t="str">
        <f t="shared" si="25"/>
        <v>#ERROR!</v>
      </c>
      <c r="BN7" s="34" t="str">
        <f t="shared" si="25"/>
        <v>#ERROR!</v>
      </c>
      <c r="BO7" s="34" t="str">
        <f t="shared" si="25"/>
        <v>#ERROR!</v>
      </c>
      <c r="BP7" s="34" t="str">
        <f t="shared" si="25"/>
        <v>#ERROR!</v>
      </c>
      <c r="BQ7" s="34" t="str">
        <f t="shared" si="25"/>
        <v>#ERROR!</v>
      </c>
      <c r="BR7" s="34" t="str">
        <f t="shared" si="25"/>
        <v>#ERROR!</v>
      </c>
      <c r="BS7" s="34" t="str">
        <f t="shared" si="25"/>
        <v>#ERROR!</v>
      </c>
      <c r="BT7" s="34" t="str">
        <f t="shared" si="25"/>
        <v>#ERROR!</v>
      </c>
      <c r="BU7" s="34" t="str">
        <f t="shared" si="25"/>
        <v>#ERROR!</v>
      </c>
      <c r="BV7" s="34" t="str">
        <f t="shared" si="25"/>
        <v>#ERROR!</v>
      </c>
      <c r="BW7" s="125">
        <v>39825.36</v>
      </c>
      <c r="BX7" s="34">
        <f t="shared" ref="BX7:CD7" si="26">BW93</f>
        <v>24825.36</v>
      </c>
      <c r="BY7" s="34">
        <f t="shared" si="26"/>
        <v>10367.12</v>
      </c>
      <c r="BZ7" s="34">
        <f t="shared" si="26"/>
        <v>4822.63</v>
      </c>
      <c r="CA7" s="34">
        <f t="shared" si="26"/>
        <v>-10495.36</v>
      </c>
      <c r="CB7" s="34">
        <f t="shared" si="26"/>
        <v>-15330.97</v>
      </c>
      <c r="CC7" s="34">
        <f t="shared" si="26"/>
        <v>-44792.21</v>
      </c>
      <c r="CD7" s="34">
        <f t="shared" si="26"/>
        <v>-50110.21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</row>
    <row r="8" ht="15.75" customHeight="1">
      <c r="A8" s="6"/>
      <c r="B8" s="6" t="s">
        <v>11</v>
      </c>
      <c r="C8" s="12"/>
      <c r="D8" s="126"/>
      <c r="E8" s="126"/>
      <c r="F8" s="126"/>
      <c r="G8" s="60"/>
      <c r="H8" s="127"/>
      <c r="I8" s="127"/>
      <c r="J8" s="127"/>
      <c r="K8" s="127"/>
      <c r="L8" s="128"/>
      <c r="M8" s="6"/>
      <c r="N8" s="6"/>
      <c r="O8" s="6"/>
      <c r="P8" s="6"/>
      <c r="Q8" s="6"/>
      <c r="R8" s="6"/>
      <c r="S8" s="6"/>
      <c r="T8" s="111"/>
      <c r="U8" s="113"/>
      <c r="V8" s="112"/>
      <c r="W8" s="112"/>
      <c r="X8" s="112"/>
      <c r="Y8" s="112"/>
      <c r="Z8" s="112"/>
      <c r="AA8" s="6"/>
      <c r="AB8" s="114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112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</row>
    <row r="9" ht="15.75" customHeight="1">
      <c r="A9" s="6"/>
      <c r="B9" s="6" t="s">
        <v>13</v>
      </c>
      <c r="C9" s="12"/>
      <c r="D9" s="126"/>
      <c r="E9" s="126"/>
      <c r="F9" s="126"/>
      <c r="G9" s="60"/>
      <c r="H9" s="127"/>
      <c r="I9" s="127"/>
      <c r="J9" s="127"/>
      <c r="K9" s="127"/>
      <c r="L9" s="127"/>
      <c r="M9" s="42"/>
      <c r="N9" s="42"/>
      <c r="O9" s="42"/>
      <c r="P9" s="42"/>
      <c r="Q9" s="42"/>
      <c r="R9" s="42"/>
      <c r="S9" s="42"/>
      <c r="T9" s="129"/>
      <c r="U9" s="130"/>
      <c r="V9" s="131"/>
      <c r="W9" s="131" t="str">
        <f>Pipeline!#REF!</f>
        <v>#ERROR!</v>
      </c>
      <c r="X9" s="131" t="str">
        <f>Pipeline!#REF!</f>
        <v>#ERROR!</v>
      </c>
      <c r="Y9" s="131" t="str">
        <f>Pipeline!#REF!</f>
        <v>#ERROR!</v>
      </c>
      <c r="Z9" s="131" t="str">
        <f>Pipeline!#REF!</f>
        <v>#ERROR!</v>
      </c>
      <c r="AA9" s="42" t="str">
        <f>Pipeline!#REF!</f>
        <v>#ERROR!</v>
      </c>
      <c r="AB9" s="132" t="str">
        <f>Pipeline!#REF!</f>
        <v>#ERROR!</v>
      </c>
      <c r="AC9" s="42" t="str">
        <f>Pipeline!#REF!</f>
        <v>#ERROR!</v>
      </c>
      <c r="AD9" s="42" t="str">
        <f>Pipeline!#REF!</f>
        <v>#ERROR!</v>
      </c>
      <c r="AE9" s="42" t="str">
        <f>Pipeline!#REF!</f>
        <v>#ERROR!</v>
      </c>
      <c r="AF9" s="42" t="str">
        <f>Pipeline!#REF!</f>
        <v>#ERROR!</v>
      </c>
      <c r="AG9" s="42" t="str">
        <f>Pipeline!#REF!</f>
        <v>#ERROR!</v>
      </c>
      <c r="AH9" s="42" t="str">
        <f>Pipeline!#REF!</f>
        <v>#ERROR!</v>
      </c>
      <c r="AI9" s="133" t="str">
        <f>Pipeline!#REF!</f>
        <v>#ERROR!</v>
      </c>
      <c r="AJ9" s="42" t="str">
        <f>Pipeline!#REF!</f>
        <v>#ERROR!</v>
      </c>
      <c r="AK9" s="42" t="str">
        <f>Pipeline!#REF!</f>
        <v>#ERROR!</v>
      </c>
      <c r="AL9" s="42" t="str">
        <f>Pipeline!#REF!</f>
        <v>#ERROR!</v>
      </c>
      <c r="AM9" s="42" t="str">
        <f>Pipeline!#REF!</f>
        <v>#ERROR!</v>
      </c>
      <c r="AN9" s="134" t="str">
        <f>Pipeline!#REF!</f>
        <v>#ERROR!</v>
      </c>
      <c r="AO9" s="42" t="str">
        <f>Pipeline!#REF!</f>
        <v>#ERROR!</v>
      </c>
      <c r="AP9" s="42" t="str">
        <f>Pipeline!#REF!</f>
        <v>#ERROR!</v>
      </c>
      <c r="AQ9" s="42" t="str">
        <f>Pipeline!#REF!</f>
        <v>#ERROR!</v>
      </c>
      <c r="AR9" s="42" t="str">
        <f>Pipeline!#REF!</f>
        <v>#ERROR!</v>
      </c>
      <c r="AS9" s="42" t="str">
        <f>Pipeline!#REF!</f>
        <v>#ERROR!</v>
      </c>
      <c r="AT9" s="42" t="str">
        <f>Pipeline!#REF!</f>
        <v>#ERROR!</v>
      </c>
      <c r="AU9" s="42" t="str">
        <f>Pipeline!#REF!</f>
        <v>#ERROR!</v>
      </c>
      <c r="AV9" s="42" t="str">
        <f>Pipeline!#REF!</f>
        <v>#ERROR!</v>
      </c>
      <c r="AW9" s="42" t="str">
        <f>Pipeline!#REF!</f>
        <v>#ERROR!</v>
      </c>
      <c r="AX9" s="42" t="str">
        <f>Pipeline!#REF!</f>
        <v>#ERROR!</v>
      </c>
      <c r="AY9" s="42" t="str">
        <f>Pipeline!#REF!</f>
        <v>#ERROR!</v>
      </c>
      <c r="AZ9" s="42" t="str">
        <f>Pipeline!#REF!</f>
        <v>#ERROR!</v>
      </c>
      <c r="BA9" s="42" t="str">
        <f>Pipeline!#REF!</f>
        <v>#ERROR!</v>
      </c>
      <c r="BB9" s="42" t="str">
        <f>Pipeline!#REF!</f>
        <v>#ERROR!</v>
      </c>
      <c r="BC9" s="42" t="str">
        <f>Pipeline!#REF!</f>
        <v>#ERROR!</v>
      </c>
      <c r="BD9" s="42" t="str">
        <f>Pipeline!#REF!</f>
        <v>#ERROR!</v>
      </c>
      <c r="BE9" s="42" t="str">
        <f>Pipeline!#REF!</f>
        <v>#ERROR!</v>
      </c>
      <c r="BF9" s="131" t="str">
        <f>Pipeline!#REF!</f>
        <v>#ERROR!</v>
      </c>
      <c r="BG9" s="42" t="str">
        <f>Pipeline!#REF!</f>
        <v>#ERROR!</v>
      </c>
      <c r="BH9" s="42" t="str">
        <f>Pipeline!#REF!</f>
        <v>#ERROR!</v>
      </c>
      <c r="BI9" s="42" t="str">
        <f>Pipeline!#REF!</f>
        <v>#ERROR!</v>
      </c>
      <c r="BJ9" s="42" t="str">
        <f>Pipeline!#REF!</f>
        <v>#ERROR!</v>
      </c>
      <c r="BK9" s="42" t="str">
        <f>Pipeline!#REF!</f>
        <v>#ERROR!</v>
      </c>
      <c r="BL9" s="42" t="str">
        <f>Pipeline!#REF!</f>
        <v>#ERROR!</v>
      </c>
      <c r="BM9" s="42" t="str">
        <f>Pipeline!#REF!</f>
        <v>#ERROR!</v>
      </c>
      <c r="BN9" s="42" t="str">
        <f>Pipeline!#REF!</f>
        <v>#ERROR!</v>
      </c>
      <c r="BO9" s="42" t="str">
        <f>Pipeline!#REF!</f>
        <v>#ERROR!</v>
      </c>
      <c r="BP9" s="42" t="str">
        <f>Pipeline!#REF!</f>
        <v>#ERROR!</v>
      </c>
      <c r="BQ9" s="42" t="str">
        <f>Pipeline!#REF!</f>
        <v>#ERROR!</v>
      </c>
      <c r="BR9" s="42">
        <f>Pipeline!K24</f>
        <v>0</v>
      </c>
      <c r="BS9" s="42">
        <f>Pipeline!L24</f>
        <v>0</v>
      </c>
      <c r="BT9" s="42">
        <f>Pipeline!M24</f>
        <v>0</v>
      </c>
      <c r="BU9" s="42">
        <f>Pipeline!N24</f>
        <v>0</v>
      </c>
      <c r="BV9" s="42">
        <f>Pipeline!O24</f>
        <v>0</v>
      </c>
      <c r="BW9" s="42">
        <f>Pipeline!P24</f>
        <v>0</v>
      </c>
      <c r="BX9" s="42">
        <f>Pipeline!Q24</f>
        <v>0</v>
      </c>
      <c r="BY9" s="42">
        <f>Pipeline!R24</f>
        <v>0</v>
      </c>
      <c r="BZ9" s="42">
        <f>Pipeline!S24</f>
        <v>0</v>
      </c>
      <c r="CA9" s="42">
        <f>Pipeline!T24</f>
        <v>0</v>
      </c>
      <c r="CB9" s="42">
        <f>Pipeline!U24</f>
        <v>0</v>
      </c>
      <c r="CC9" s="42">
        <f>Pipeline!V24</f>
        <v>0</v>
      </c>
      <c r="CD9" s="42">
        <f>Pipeline!W24</f>
        <v>0</v>
      </c>
      <c r="CE9" s="42"/>
      <c r="CF9" s="42"/>
      <c r="CG9" s="42"/>
      <c r="CH9" s="42"/>
      <c r="CI9" s="42"/>
      <c r="CJ9" s="42"/>
      <c r="CK9" s="42"/>
      <c r="CL9" s="42"/>
      <c r="CM9" s="42"/>
      <c r="CN9" s="42"/>
    </row>
    <row r="10" ht="15.75" hidden="1" customHeight="1">
      <c r="A10" s="77"/>
      <c r="B10" s="135" t="s">
        <v>104</v>
      </c>
      <c r="C10" s="136"/>
      <c r="D10" s="137"/>
      <c r="E10" s="137"/>
      <c r="F10" s="77"/>
      <c r="G10" s="77"/>
      <c r="H10" s="137"/>
      <c r="I10" s="137">
        <v>505.0</v>
      </c>
      <c r="J10" s="137"/>
      <c r="K10" s="137">
        <v>505.0</v>
      </c>
      <c r="L10" s="137"/>
      <c r="M10" s="81"/>
      <c r="N10" s="81"/>
      <c r="O10" s="81">
        <v>505.0</v>
      </c>
      <c r="P10" s="81"/>
      <c r="Q10" s="81"/>
      <c r="R10" s="81"/>
      <c r="S10" s="81">
        <v>505.0</v>
      </c>
      <c r="T10" s="129">
        <v>517.5</v>
      </c>
      <c r="U10" s="130"/>
      <c r="V10" s="131"/>
      <c r="W10" s="131"/>
      <c r="X10" s="138">
        <v>517.5</v>
      </c>
      <c r="Y10" s="112"/>
      <c r="Z10" s="139"/>
      <c r="AA10" s="81"/>
      <c r="AB10" s="132"/>
      <c r="AC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>
        <v>1000.0</v>
      </c>
      <c r="AW10" s="81"/>
      <c r="AX10" s="81"/>
      <c r="AY10" s="81"/>
      <c r="AZ10" s="81"/>
      <c r="BA10" s="81"/>
      <c r="BB10" s="81">
        <v>6000.0</v>
      </c>
      <c r="BC10" s="81"/>
      <c r="BD10" s="81"/>
      <c r="BE10" s="81"/>
      <c r="BF10" s="13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</row>
    <row r="11" ht="15.75" hidden="1" customHeight="1">
      <c r="A11" s="77"/>
      <c r="B11" s="135" t="s">
        <v>105</v>
      </c>
      <c r="C11" s="136"/>
      <c r="D11" s="137"/>
      <c r="E11" s="137"/>
      <c r="F11" s="77"/>
      <c r="G11" s="77"/>
      <c r="H11" s="137"/>
      <c r="I11" s="137"/>
      <c r="J11" s="137"/>
      <c r="K11" s="137"/>
      <c r="L11" s="137"/>
      <c r="M11" s="81"/>
      <c r="N11" s="81"/>
      <c r="O11" s="81"/>
      <c r="P11" s="81"/>
      <c r="Q11" s="81"/>
      <c r="R11" s="81"/>
      <c r="S11" s="81"/>
      <c r="T11" s="129"/>
      <c r="U11" s="130"/>
      <c r="V11" s="131"/>
      <c r="W11" s="131"/>
      <c r="X11" s="131"/>
      <c r="Y11" s="131"/>
      <c r="Z11" s="131"/>
      <c r="AA11" s="81"/>
      <c r="AB11" s="132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13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</row>
    <row r="12" ht="15.75" customHeight="1">
      <c r="A12" s="77"/>
      <c r="B12" s="135" t="s">
        <v>106</v>
      </c>
      <c r="C12" s="136"/>
      <c r="D12" s="137"/>
      <c r="E12" s="137"/>
      <c r="F12" s="77"/>
      <c r="G12" s="77"/>
      <c r="H12" s="137"/>
      <c r="I12" s="137"/>
      <c r="J12" s="137"/>
      <c r="K12" s="137"/>
      <c r="L12" s="137"/>
      <c r="M12" s="81"/>
      <c r="N12" s="81"/>
      <c r="O12" s="81"/>
      <c r="P12" s="81"/>
      <c r="Q12" s="81">
        <v>350.0</v>
      </c>
      <c r="R12" s="81"/>
      <c r="S12" s="81"/>
      <c r="T12" s="129"/>
      <c r="U12" s="130">
        <v>11150.0</v>
      </c>
      <c r="V12" s="131">
        <v>-11150.0</v>
      </c>
      <c r="W12" s="131"/>
      <c r="X12" s="131"/>
      <c r="Y12" s="131"/>
      <c r="Z12" s="131"/>
      <c r="AA12" s="81"/>
      <c r="AB12" s="132"/>
      <c r="AC12" s="81"/>
      <c r="AD12" s="81"/>
      <c r="AE12" s="81"/>
      <c r="AF12" s="81"/>
      <c r="AG12" s="81"/>
      <c r="AH12" s="81">
        <v>258.75</v>
      </c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>
        <v>250.0</v>
      </c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13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</row>
    <row r="13" ht="15.75" customHeight="1">
      <c r="A13" s="77"/>
      <c r="B13" s="135" t="s">
        <v>107</v>
      </c>
      <c r="C13" s="136"/>
      <c r="D13" s="137"/>
      <c r="E13" s="137"/>
      <c r="F13" s="137"/>
      <c r="G13" s="137"/>
      <c r="H13" s="137"/>
      <c r="I13" s="137"/>
      <c r="J13" s="137"/>
      <c r="K13" s="137"/>
      <c r="L13" s="137"/>
      <c r="M13" s="81"/>
      <c r="N13" s="81"/>
      <c r="O13" s="81"/>
      <c r="P13" s="81"/>
      <c r="Q13" s="81"/>
      <c r="R13" s="81"/>
      <c r="S13" s="81"/>
      <c r="T13" s="129"/>
      <c r="U13" s="130"/>
      <c r="V13" s="131"/>
      <c r="W13" s="131">
        <v>190.0</v>
      </c>
      <c r="X13" s="131"/>
      <c r="Y13" s="131"/>
      <c r="Z13" s="131"/>
      <c r="AA13" s="81"/>
      <c r="AB13" s="132"/>
      <c r="AC13" s="81"/>
      <c r="AD13" s="81"/>
      <c r="AE13" s="81"/>
      <c r="AF13" s="81"/>
      <c r="AG13" s="81"/>
      <c r="AH13" s="81"/>
      <c r="AI13" s="81"/>
      <c r="AJ13" s="81"/>
      <c r="AK13" s="81"/>
      <c r="AL13" s="81">
        <v>1637.43</v>
      </c>
      <c r="AM13" s="81"/>
      <c r="AN13" s="81"/>
      <c r="AO13" s="81">
        <v>-20000.0</v>
      </c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13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</row>
    <row r="14" ht="15.75" customHeight="1">
      <c r="A14" s="6"/>
      <c r="B14" s="47" t="s">
        <v>75</v>
      </c>
      <c r="C14" s="48"/>
      <c r="D14" s="126"/>
      <c r="E14" s="126"/>
      <c r="F14" s="126"/>
      <c r="G14" s="60"/>
      <c r="H14" s="127"/>
      <c r="I14" s="127"/>
      <c r="J14" s="127"/>
      <c r="K14" s="127"/>
      <c r="L14" s="127"/>
      <c r="M14" s="42"/>
      <c r="N14" s="42"/>
      <c r="O14" s="42"/>
      <c r="P14" s="42"/>
      <c r="Q14" s="42"/>
      <c r="R14" s="42"/>
      <c r="S14" s="42"/>
      <c r="T14" s="129"/>
      <c r="U14" s="130"/>
      <c r="V14" s="131"/>
      <c r="W14" s="131"/>
      <c r="X14" s="131"/>
      <c r="Y14" s="131"/>
      <c r="Z14" s="131"/>
      <c r="AA14" s="42"/>
      <c r="AB14" s="13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>
        <v>20.78</v>
      </c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131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</row>
    <row r="15" ht="15.75" customHeight="1">
      <c r="A15" s="6"/>
      <c r="B15" s="47" t="s">
        <v>23</v>
      </c>
      <c r="C15" s="48"/>
      <c r="D15" s="140"/>
      <c r="E15" s="140"/>
      <c r="F15" s="140"/>
      <c r="G15" s="141"/>
      <c r="H15" s="50"/>
      <c r="I15" s="50"/>
      <c r="J15" s="50"/>
      <c r="K15" s="50"/>
      <c r="L15" s="50"/>
      <c r="M15" s="141"/>
      <c r="N15" s="141"/>
      <c r="O15" s="141"/>
      <c r="P15" s="141"/>
      <c r="Q15" s="141"/>
      <c r="R15" s="141"/>
      <c r="S15" s="141"/>
      <c r="T15" s="140"/>
      <c r="U15" s="142"/>
      <c r="V15" s="50"/>
      <c r="W15" s="50"/>
      <c r="X15" s="50"/>
      <c r="Y15" s="50"/>
      <c r="Z15" s="50"/>
      <c r="AA15" s="50"/>
      <c r="AB15" s="143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>
        <v>30000.0</v>
      </c>
      <c r="BN15" s="50"/>
      <c r="BO15" s="144">
        <v>-30000.0</v>
      </c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</row>
    <row r="16" ht="15.75" customHeight="1"/>
    <row r="17" ht="15.75" customHeight="1">
      <c r="A17" s="6"/>
      <c r="B17" s="47" t="s">
        <v>24</v>
      </c>
      <c r="C17" s="48"/>
      <c r="D17" s="140">
        <f t="shared" ref="D17:U17" si="27">SUM(D10:D14)</f>
        <v>0</v>
      </c>
      <c r="E17" s="140">
        <f t="shared" si="27"/>
        <v>0</v>
      </c>
      <c r="F17" s="140">
        <f t="shared" si="27"/>
        <v>0</v>
      </c>
      <c r="G17" s="141">
        <f t="shared" si="27"/>
        <v>0</v>
      </c>
      <c r="H17" s="50">
        <f t="shared" si="27"/>
        <v>0</v>
      </c>
      <c r="I17" s="50">
        <f t="shared" si="27"/>
        <v>505</v>
      </c>
      <c r="J17" s="50">
        <f t="shared" si="27"/>
        <v>0</v>
      </c>
      <c r="K17" s="50">
        <f t="shared" si="27"/>
        <v>505</v>
      </c>
      <c r="L17" s="50">
        <f t="shared" si="27"/>
        <v>0</v>
      </c>
      <c r="M17" s="141">
        <f t="shared" si="27"/>
        <v>0</v>
      </c>
      <c r="N17" s="141">
        <f t="shared" si="27"/>
        <v>0</v>
      </c>
      <c r="O17" s="141">
        <f t="shared" si="27"/>
        <v>505</v>
      </c>
      <c r="P17" s="141">
        <f t="shared" si="27"/>
        <v>0</v>
      </c>
      <c r="Q17" s="141">
        <f t="shared" si="27"/>
        <v>350</v>
      </c>
      <c r="R17" s="141">
        <f t="shared" si="27"/>
        <v>0</v>
      </c>
      <c r="S17" s="141">
        <f t="shared" si="27"/>
        <v>505</v>
      </c>
      <c r="T17" s="140">
        <f t="shared" si="27"/>
        <v>517.5</v>
      </c>
      <c r="U17" s="142">
        <f t="shared" si="27"/>
        <v>11150</v>
      </c>
      <c r="V17" s="50">
        <f t="shared" ref="V17:CD17" si="28">SUM(V9:V14)</f>
        <v>-11150</v>
      </c>
      <c r="W17" s="50" t="str">
        <f t="shared" si="28"/>
        <v>#ERROR!</v>
      </c>
      <c r="X17" s="50" t="str">
        <f t="shared" si="28"/>
        <v>#ERROR!</v>
      </c>
      <c r="Y17" s="50" t="str">
        <f t="shared" si="28"/>
        <v>#ERROR!</v>
      </c>
      <c r="Z17" s="50" t="str">
        <f t="shared" si="28"/>
        <v>#ERROR!</v>
      </c>
      <c r="AA17" s="50" t="str">
        <f t="shared" si="28"/>
        <v>#ERROR!</v>
      </c>
      <c r="AB17" s="143" t="str">
        <f t="shared" si="28"/>
        <v>#ERROR!</v>
      </c>
      <c r="AC17" s="50" t="str">
        <f t="shared" si="28"/>
        <v>#ERROR!</v>
      </c>
      <c r="AD17" s="50" t="str">
        <f t="shared" si="28"/>
        <v>#ERROR!</v>
      </c>
      <c r="AE17" s="50" t="str">
        <f t="shared" si="28"/>
        <v>#ERROR!</v>
      </c>
      <c r="AF17" s="50" t="str">
        <f t="shared" si="28"/>
        <v>#ERROR!</v>
      </c>
      <c r="AG17" s="50" t="str">
        <f t="shared" si="28"/>
        <v>#ERROR!</v>
      </c>
      <c r="AH17" s="50" t="str">
        <f t="shared" si="28"/>
        <v>#ERROR!</v>
      </c>
      <c r="AI17" s="50" t="str">
        <f t="shared" si="28"/>
        <v>#ERROR!</v>
      </c>
      <c r="AJ17" s="50" t="str">
        <f t="shared" si="28"/>
        <v>#ERROR!</v>
      </c>
      <c r="AK17" s="50" t="str">
        <f t="shared" si="28"/>
        <v>#ERROR!</v>
      </c>
      <c r="AL17" s="50" t="str">
        <f t="shared" si="28"/>
        <v>#ERROR!</v>
      </c>
      <c r="AM17" s="50" t="str">
        <f t="shared" si="28"/>
        <v>#ERROR!</v>
      </c>
      <c r="AN17" s="50" t="str">
        <f t="shared" si="28"/>
        <v>#ERROR!</v>
      </c>
      <c r="AO17" s="50" t="str">
        <f t="shared" si="28"/>
        <v>#ERROR!</v>
      </c>
      <c r="AP17" s="50" t="str">
        <f t="shared" si="28"/>
        <v>#ERROR!</v>
      </c>
      <c r="AQ17" s="50" t="str">
        <f t="shared" si="28"/>
        <v>#ERROR!</v>
      </c>
      <c r="AR17" s="50" t="str">
        <f t="shared" si="28"/>
        <v>#ERROR!</v>
      </c>
      <c r="AS17" s="50" t="str">
        <f t="shared" si="28"/>
        <v>#ERROR!</v>
      </c>
      <c r="AT17" s="50" t="str">
        <f t="shared" si="28"/>
        <v>#ERROR!</v>
      </c>
      <c r="AU17" s="50" t="str">
        <f t="shared" si="28"/>
        <v>#ERROR!</v>
      </c>
      <c r="AV17" s="50" t="str">
        <f t="shared" si="28"/>
        <v>#ERROR!</v>
      </c>
      <c r="AW17" s="50" t="str">
        <f t="shared" si="28"/>
        <v>#ERROR!</v>
      </c>
      <c r="AX17" s="50" t="str">
        <f t="shared" si="28"/>
        <v>#ERROR!</v>
      </c>
      <c r="AY17" s="50" t="str">
        <f t="shared" si="28"/>
        <v>#ERROR!</v>
      </c>
      <c r="AZ17" s="50" t="str">
        <f t="shared" si="28"/>
        <v>#ERROR!</v>
      </c>
      <c r="BA17" s="50" t="str">
        <f t="shared" si="28"/>
        <v>#ERROR!</v>
      </c>
      <c r="BB17" s="50" t="str">
        <f t="shared" si="28"/>
        <v>#ERROR!</v>
      </c>
      <c r="BC17" s="50" t="str">
        <f t="shared" si="28"/>
        <v>#ERROR!</v>
      </c>
      <c r="BD17" s="50" t="str">
        <f t="shared" si="28"/>
        <v>#ERROR!</v>
      </c>
      <c r="BE17" s="50" t="str">
        <f t="shared" si="28"/>
        <v>#ERROR!</v>
      </c>
      <c r="BF17" s="50" t="str">
        <f t="shared" si="28"/>
        <v>#ERROR!</v>
      </c>
      <c r="BG17" s="50" t="str">
        <f t="shared" si="28"/>
        <v>#ERROR!</v>
      </c>
      <c r="BH17" s="50" t="str">
        <f t="shared" si="28"/>
        <v>#ERROR!</v>
      </c>
      <c r="BI17" s="50" t="str">
        <f t="shared" si="28"/>
        <v>#ERROR!</v>
      </c>
      <c r="BJ17" s="50" t="str">
        <f t="shared" si="28"/>
        <v>#ERROR!</v>
      </c>
      <c r="BK17" s="50" t="str">
        <f t="shared" si="28"/>
        <v>#ERROR!</v>
      </c>
      <c r="BL17" s="50" t="str">
        <f t="shared" si="28"/>
        <v>#ERROR!</v>
      </c>
      <c r="BM17" s="50" t="str">
        <f t="shared" si="28"/>
        <v>#ERROR!</v>
      </c>
      <c r="BN17" s="50" t="str">
        <f t="shared" si="28"/>
        <v>#ERROR!</v>
      </c>
      <c r="BO17" s="50" t="str">
        <f t="shared" si="28"/>
        <v>#ERROR!</v>
      </c>
      <c r="BP17" s="50" t="str">
        <f t="shared" si="28"/>
        <v>#ERROR!</v>
      </c>
      <c r="BQ17" s="50" t="str">
        <f t="shared" si="28"/>
        <v>#ERROR!</v>
      </c>
      <c r="BR17" s="50">
        <f t="shared" si="28"/>
        <v>0</v>
      </c>
      <c r="BS17" s="50">
        <f t="shared" si="28"/>
        <v>0</v>
      </c>
      <c r="BT17" s="50">
        <f t="shared" si="28"/>
        <v>0</v>
      </c>
      <c r="BU17" s="50">
        <f t="shared" si="28"/>
        <v>0</v>
      </c>
      <c r="BV17" s="50">
        <f t="shared" si="28"/>
        <v>0</v>
      </c>
      <c r="BW17" s="50">
        <f t="shared" si="28"/>
        <v>0</v>
      </c>
      <c r="BX17" s="50">
        <f t="shared" si="28"/>
        <v>0</v>
      </c>
      <c r="BY17" s="50">
        <f t="shared" si="28"/>
        <v>0</v>
      </c>
      <c r="BZ17" s="50">
        <f t="shared" si="28"/>
        <v>0</v>
      </c>
      <c r="CA17" s="50">
        <f t="shared" si="28"/>
        <v>0</v>
      </c>
      <c r="CB17" s="50">
        <f t="shared" si="28"/>
        <v>0</v>
      </c>
      <c r="CC17" s="50">
        <f t="shared" si="28"/>
        <v>0</v>
      </c>
      <c r="CD17" s="50">
        <f t="shared" si="28"/>
        <v>0</v>
      </c>
      <c r="CE17" s="50"/>
      <c r="CF17" s="50"/>
      <c r="CG17" s="50"/>
      <c r="CH17" s="50"/>
      <c r="CI17" s="50"/>
      <c r="CJ17" s="50"/>
      <c r="CK17" s="50"/>
      <c r="CL17" s="50"/>
      <c r="CM17" s="50"/>
      <c r="CN17" s="50"/>
    </row>
    <row r="18" ht="15.75" customHeight="1">
      <c r="A18" s="6"/>
      <c r="B18" s="6"/>
      <c r="C18" s="12"/>
      <c r="D18" s="126"/>
      <c r="E18" s="126"/>
      <c r="F18" s="126"/>
      <c r="G18" s="60"/>
      <c r="H18" s="127"/>
      <c r="I18" s="127"/>
      <c r="J18" s="127"/>
      <c r="K18" s="127"/>
      <c r="L18" s="127"/>
      <c r="M18" s="60"/>
      <c r="N18" s="60"/>
      <c r="O18" s="60"/>
      <c r="P18" s="60"/>
      <c r="Q18" s="60"/>
      <c r="R18" s="60"/>
      <c r="S18" s="60"/>
      <c r="T18" s="126"/>
      <c r="U18" s="145"/>
      <c r="V18" s="127"/>
      <c r="W18" s="127"/>
      <c r="X18" s="127"/>
      <c r="Y18" s="127"/>
      <c r="Z18" s="127"/>
      <c r="AA18" s="60"/>
      <c r="AB18" s="146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127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</row>
    <row r="19" ht="15.75" customHeight="1">
      <c r="A19" s="6"/>
      <c r="B19" s="6" t="s">
        <v>27</v>
      </c>
      <c r="C19" s="12"/>
      <c r="D19" s="120">
        <f t="shared" ref="D19:BL19" si="29">D7+D17</f>
        <v>976.87</v>
      </c>
      <c r="E19" s="120">
        <f t="shared" si="29"/>
        <v>5981.98</v>
      </c>
      <c r="F19" s="120" t="str">
        <f t="shared" si="29"/>
        <v>#REF!</v>
      </c>
      <c r="G19" s="68">
        <f t="shared" si="29"/>
        <v>1798.71</v>
      </c>
      <c r="H19" s="121">
        <f t="shared" si="29"/>
        <v>8.68</v>
      </c>
      <c r="I19" s="121" t="str">
        <f t="shared" si="29"/>
        <v>#REF!</v>
      </c>
      <c r="J19" s="121" t="str">
        <f t="shared" si="29"/>
        <v>#REF!</v>
      </c>
      <c r="K19" s="121" t="str">
        <f t="shared" si="29"/>
        <v>#REF!</v>
      </c>
      <c r="L19" s="121" t="str">
        <f t="shared" si="29"/>
        <v>#REF!</v>
      </c>
      <c r="M19" s="68">
        <f t="shared" si="29"/>
        <v>65.61</v>
      </c>
      <c r="N19" s="68" t="str">
        <f t="shared" si="29"/>
        <v>#REF!</v>
      </c>
      <c r="O19" s="68">
        <f t="shared" si="29"/>
        <v>4106</v>
      </c>
      <c r="P19" s="68">
        <f t="shared" si="29"/>
        <v>3826.2</v>
      </c>
      <c r="Q19" s="68">
        <f t="shared" si="29"/>
        <v>6911.64</v>
      </c>
      <c r="R19" s="68" t="str">
        <f t="shared" si="29"/>
        <v>#REF!</v>
      </c>
      <c r="S19" s="68" t="str">
        <f t="shared" si="29"/>
        <v>#REF!</v>
      </c>
      <c r="T19" s="120">
        <f t="shared" si="29"/>
        <v>428.49</v>
      </c>
      <c r="U19" s="122">
        <f t="shared" si="29"/>
        <v>-1156.68</v>
      </c>
      <c r="V19" s="121">
        <f t="shared" si="29"/>
        <v>10122</v>
      </c>
      <c r="W19" s="121" t="str">
        <f t="shared" si="29"/>
        <v>#ERROR!</v>
      </c>
      <c r="X19" s="121" t="str">
        <f t="shared" si="29"/>
        <v>#ERROR!</v>
      </c>
      <c r="Y19" s="121" t="str">
        <f t="shared" si="29"/>
        <v>#ERROR!</v>
      </c>
      <c r="Z19" s="121" t="str">
        <f t="shared" si="29"/>
        <v>#ERROR!</v>
      </c>
      <c r="AA19" s="68" t="str">
        <f t="shared" si="29"/>
        <v>#ERROR!</v>
      </c>
      <c r="AB19" s="123" t="str">
        <f t="shared" si="29"/>
        <v>#ERROR!</v>
      </c>
      <c r="AC19" s="68" t="str">
        <f t="shared" si="29"/>
        <v>#ERROR!</v>
      </c>
      <c r="AD19" s="68" t="str">
        <f t="shared" si="29"/>
        <v>#ERROR!</v>
      </c>
      <c r="AE19" s="68" t="str">
        <f t="shared" si="29"/>
        <v>#ERROR!</v>
      </c>
      <c r="AF19" s="68" t="str">
        <f t="shared" si="29"/>
        <v>#ERROR!</v>
      </c>
      <c r="AG19" s="68" t="str">
        <f t="shared" si="29"/>
        <v>#ERROR!</v>
      </c>
      <c r="AH19" s="68" t="str">
        <f t="shared" si="29"/>
        <v>#ERROR!</v>
      </c>
      <c r="AI19" s="68" t="str">
        <f t="shared" si="29"/>
        <v>#ERROR!</v>
      </c>
      <c r="AJ19" s="68" t="str">
        <f t="shared" si="29"/>
        <v>#ERROR!</v>
      </c>
      <c r="AK19" s="68" t="str">
        <f t="shared" si="29"/>
        <v>#ERROR!</v>
      </c>
      <c r="AL19" s="68" t="str">
        <f t="shared" si="29"/>
        <v>#ERROR!</v>
      </c>
      <c r="AM19" s="68" t="str">
        <f t="shared" si="29"/>
        <v>#ERROR!</v>
      </c>
      <c r="AN19" s="68" t="str">
        <f t="shared" si="29"/>
        <v>#ERROR!</v>
      </c>
      <c r="AO19" s="68" t="str">
        <f t="shared" si="29"/>
        <v>#ERROR!</v>
      </c>
      <c r="AP19" s="68" t="str">
        <f t="shared" si="29"/>
        <v>#ERROR!</v>
      </c>
      <c r="AQ19" s="68" t="str">
        <f t="shared" si="29"/>
        <v>#ERROR!</v>
      </c>
      <c r="AR19" s="68" t="str">
        <f t="shared" si="29"/>
        <v>#ERROR!</v>
      </c>
      <c r="AS19" s="68" t="str">
        <f t="shared" si="29"/>
        <v>#ERROR!</v>
      </c>
      <c r="AT19" s="68" t="str">
        <f t="shared" si="29"/>
        <v>#ERROR!</v>
      </c>
      <c r="AU19" s="68" t="str">
        <f t="shared" si="29"/>
        <v>#ERROR!</v>
      </c>
      <c r="AV19" s="68" t="str">
        <f t="shared" si="29"/>
        <v>#ERROR!</v>
      </c>
      <c r="AW19" s="68" t="str">
        <f t="shared" si="29"/>
        <v>#ERROR!</v>
      </c>
      <c r="AX19" s="68" t="str">
        <f t="shared" si="29"/>
        <v>#ERROR!</v>
      </c>
      <c r="AY19" s="68" t="str">
        <f t="shared" si="29"/>
        <v>#ERROR!</v>
      </c>
      <c r="AZ19" s="68" t="str">
        <f t="shared" si="29"/>
        <v>#ERROR!</v>
      </c>
      <c r="BA19" s="68" t="str">
        <f t="shared" si="29"/>
        <v>#ERROR!</v>
      </c>
      <c r="BB19" s="68" t="str">
        <f t="shared" si="29"/>
        <v>#ERROR!</v>
      </c>
      <c r="BC19" s="68" t="str">
        <f t="shared" si="29"/>
        <v>#ERROR!</v>
      </c>
      <c r="BD19" s="68" t="str">
        <f t="shared" si="29"/>
        <v>#ERROR!</v>
      </c>
      <c r="BE19" s="68" t="str">
        <f t="shared" si="29"/>
        <v>#ERROR!</v>
      </c>
      <c r="BF19" s="121" t="str">
        <f t="shared" si="29"/>
        <v>#ERROR!</v>
      </c>
      <c r="BG19" s="68" t="str">
        <f t="shared" si="29"/>
        <v>#ERROR!</v>
      </c>
      <c r="BH19" s="68" t="str">
        <f t="shared" si="29"/>
        <v>#ERROR!</v>
      </c>
      <c r="BI19" s="68" t="str">
        <f t="shared" si="29"/>
        <v>#ERROR!</v>
      </c>
      <c r="BJ19" s="68" t="str">
        <f t="shared" si="29"/>
        <v>#ERROR!</v>
      </c>
      <c r="BK19" s="68" t="str">
        <f t="shared" si="29"/>
        <v>#ERROR!</v>
      </c>
      <c r="BL19" s="68" t="str">
        <f t="shared" si="29"/>
        <v>#ERROR!</v>
      </c>
      <c r="BM19" s="68" t="str">
        <f>BM7+BM17+BM15</f>
        <v>#ERROR!</v>
      </c>
      <c r="BN19" s="68" t="str">
        <f t="shared" ref="BN19:BX19" si="30">BN7+BN17</f>
        <v>#ERROR!</v>
      </c>
      <c r="BO19" s="68" t="str">
        <f t="shared" si="30"/>
        <v>#ERROR!</v>
      </c>
      <c r="BP19" s="68" t="str">
        <f t="shared" si="30"/>
        <v>#ERROR!</v>
      </c>
      <c r="BQ19" s="68" t="str">
        <f t="shared" si="30"/>
        <v>#ERROR!</v>
      </c>
      <c r="BR19" s="68" t="str">
        <f t="shared" si="30"/>
        <v>#ERROR!</v>
      </c>
      <c r="BS19" s="68" t="str">
        <f t="shared" si="30"/>
        <v>#ERROR!</v>
      </c>
      <c r="BT19" s="68" t="str">
        <f t="shared" si="30"/>
        <v>#ERROR!</v>
      </c>
      <c r="BU19" s="68" t="str">
        <f t="shared" si="30"/>
        <v>#ERROR!</v>
      </c>
      <c r="BV19" s="68" t="str">
        <f t="shared" si="30"/>
        <v>#ERROR!</v>
      </c>
      <c r="BW19" s="68">
        <f t="shared" si="30"/>
        <v>39825.36</v>
      </c>
      <c r="BX19" s="68">
        <f t="shared" si="30"/>
        <v>24825.36</v>
      </c>
      <c r="BY19" s="68">
        <f>BY7+BY17+BY15</f>
        <v>10367.12</v>
      </c>
      <c r="BZ19" s="68">
        <f t="shared" ref="BZ19:CD19" si="31">BZ7+BZ17</f>
        <v>4822.63</v>
      </c>
      <c r="CA19" s="68">
        <f t="shared" si="31"/>
        <v>-10495.36</v>
      </c>
      <c r="CB19" s="68">
        <f t="shared" si="31"/>
        <v>-15330.97</v>
      </c>
      <c r="CC19" s="68">
        <f t="shared" si="31"/>
        <v>-44792.21</v>
      </c>
      <c r="CD19" s="68">
        <f t="shared" si="31"/>
        <v>-50110.21</v>
      </c>
      <c r="CE19" s="68"/>
      <c r="CF19" s="68"/>
      <c r="CG19" s="68"/>
      <c r="CH19" s="68"/>
      <c r="CI19" s="68"/>
      <c r="CJ19" s="68"/>
      <c r="CK19" s="68"/>
      <c r="CL19" s="68"/>
      <c r="CM19" s="68"/>
      <c r="CN19" s="68"/>
    </row>
    <row r="20" ht="15.75" customHeight="1">
      <c r="A20" s="6"/>
      <c r="B20" s="6"/>
      <c r="C20" s="12" t="s">
        <v>108</v>
      </c>
      <c r="D20" s="147"/>
      <c r="E20" s="147"/>
      <c r="F20" s="147"/>
      <c r="G20" s="148"/>
      <c r="H20" s="149"/>
      <c r="I20" s="149"/>
      <c r="J20" s="149"/>
      <c r="K20" s="149"/>
      <c r="L20" s="128"/>
      <c r="M20" s="6"/>
      <c r="N20" s="6"/>
      <c r="O20" s="6"/>
      <c r="P20" s="6"/>
      <c r="Q20" s="6"/>
      <c r="R20" s="6"/>
      <c r="S20" s="6"/>
      <c r="T20" s="111"/>
      <c r="U20" s="113"/>
      <c r="V20" s="112"/>
      <c r="W20" s="112"/>
      <c r="X20" s="112"/>
      <c r="Y20" s="112"/>
      <c r="Z20" s="112"/>
      <c r="AA20" s="6"/>
      <c r="AB20" s="11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112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</row>
    <row r="21" ht="15.75" customHeight="1">
      <c r="A21" s="6"/>
      <c r="B21" s="6" t="s">
        <v>28</v>
      </c>
      <c r="C21" s="12"/>
      <c r="D21" s="126"/>
      <c r="E21" s="126"/>
      <c r="F21" s="126"/>
      <c r="G21" s="60"/>
      <c r="H21" s="127"/>
      <c r="I21" s="127"/>
      <c r="J21" s="127"/>
      <c r="K21" s="127"/>
      <c r="L21" s="128"/>
      <c r="M21" s="6"/>
      <c r="N21" s="6"/>
      <c r="O21" s="6"/>
      <c r="P21" s="6"/>
      <c r="Q21" s="6"/>
      <c r="R21" s="6"/>
      <c r="S21" s="6"/>
      <c r="T21" s="111"/>
      <c r="U21" s="113"/>
      <c r="V21" s="112"/>
      <c r="W21" s="112"/>
      <c r="X21" s="112"/>
      <c r="Y21" s="112"/>
      <c r="Z21" s="112"/>
      <c r="AA21" s="6"/>
      <c r="AB21" s="114"/>
      <c r="AC21" s="6"/>
      <c r="AD21" s="6"/>
      <c r="AE21" s="6"/>
      <c r="AF21" s="6"/>
      <c r="AG21" s="6"/>
      <c r="AH21" s="6"/>
      <c r="AI21" s="6"/>
      <c r="AJ21" s="6"/>
      <c r="AK21" s="6"/>
      <c r="AL21" s="13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112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</row>
    <row r="22" ht="15.75" customHeight="1">
      <c r="A22" s="6"/>
      <c r="B22" s="47" t="s">
        <v>29</v>
      </c>
      <c r="C22" s="48"/>
      <c r="D22" s="140"/>
      <c r="E22" s="140"/>
      <c r="F22" s="140"/>
      <c r="G22" s="141"/>
      <c r="H22" s="50"/>
      <c r="I22" s="50"/>
      <c r="J22" s="50"/>
      <c r="K22" s="50"/>
      <c r="L22" s="128"/>
      <c r="M22" s="6"/>
      <c r="N22" s="6"/>
      <c r="O22" s="42"/>
      <c r="P22" s="42"/>
      <c r="Q22" s="42"/>
      <c r="R22" s="42"/>
      <c r="S22" s="42"/>
      <c r="T22" s="129"/>
      <c r="U22" s="130"/>
      <c r="V22" s="131"/>
      <c r="W22" s="131"/>
      <c r="X22" s="131"/>
      <c r="Y22" s="131"/>
      <c r="Z22" s="131"/>
      <c r="AA22" s="42"/>
      <c r="AB22" s="132"/>
      <c r="AC22" s="42"/>
      <c r="AD22" s="42"/>
      <c r="AE22" s="42"/>
      <c r="AF22" s="42"/>
      <c r="AG22" s="42"/>
      <c r="AH22" s="42"/>
      <c r="AI22" s="42"/>
      <c r="AJ22" s="42"/>
      <c r="AK22" s="42"/>
      <c r="AL22" s="60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131"/>
      <c r="BG22" s="42"/>
      <c r="BH22" s="42"/>
      <c r="BI22" s="42"/>
      <c r="BJ22" s="42"/>
      <c r="BK22" s="42"/>
      <c r="BL22" s="152">
        <f>SUM(BL23:BL33)</f>
        <v>13683.24</v>
      </c>
      <c r="BM22" s="42"/>
      <c r="BN22" s="76">
        <f>SUM(BN23:BN33)</f>
        <v>13683.24</v>
      </c>
      <c r="BO22" s="42"/>
      <c r="BP22" s="76">
        <f>SUM(BP23:BP33)</f>
        <v>14858.24</v>
      </c>
      <c r="BQ22" s="42"/>
      <c r="BR22" s="76">
        <f>SUM(BR23:BR33)</f>
        <v>14452.24</v>
      </c>
      <c r="BS22" s="42"/>
      <c r="BT22" s="76">
        <f>SUM(BT23:BT33)</f>
        <v>14452.24</v>
      </c>
      <c r="BU22" s="42"/>
      <c r="BV22" s="76">
        <f>SUM(BV23:BV33)</f>
        <v>14452.24</v>
      </c>
      <c r="BW22" s="42"/>
      <c r="BX22" s="152">
        <f>SUM(BX23:BX33)</f>
        <v>14458.24</v>
      </c>
      <c r="BY22" s="42"/>
      <c r="BZ22" s="76">
        <f>SUM(BZ23:BZ33)</f>
        <v>14461.24</v>
      </c>
      <c r="CA22" s="42"/>
      <c r="CB22" s="76">
        <f>SUM(CB23:CB33)</f>
        <v>14461.24</v>
      </c>
      <c r="CC22" s="42"/>
      <c r="CD22" s="76">
        <f>SUM(CD23:CD33)</f>
        <v>14461.24</v>
      </c>
      <c r="CE22" s="42"/>
      <c r="CF22" s="42"/>
      <c r="CG22" s="42"/>
      <c r="CH22" s="42"/>
      <c r="CI22" s="42"/>
      <c r="CJ22" s="42"/>
      <c r="CK22" s="42"/>
      <c r="CL22" s="42"/>
      <c r="CM22" s="42"/>
      <c r="CN22" s="42"/>
    </row>
    <row r="23" ht="15.75" customHeight="1">
      <c r="A23" s="6"/>
      <c r="B23" s="47" t="s">
        <v>78</v>
      </c>
      <c r="C23" s="48" t="s">
        <v>110</v>
      </c>
      <c r="D23" s="140"/>
      <c r="E23" s="140">
        <v>1199.03</v>
      </c>
      <c r="F23" s="140"/>
      <c r="G23" s="141">
        <v>1199.03</v>
      </c>
      <c r="H23" s="50">
        <v>900.0</v>
      </c>
      <c r="I23" s="50">
        <v>1199.03</v>
      </c>
      <c r="J23" s="50"/>
      <c r="K23" s="50">
        <v>1199.03</v>
      </c>
      <c r="L23" s="128"/>
      <c r="M23" s="141">
        <v>1199.03</v>
      </c>
      <c r="N23" s="6"/>
      <c r="O23" s="141">
        <v>1199.03</v>
      </c>
      <c r="P23" s="42"/>
      <c r="Q23" s="141">
        <v>1199.03</v>
      </c>
      <c r="R23" s="42"/>
      <c r="S23" s="141">
        <v>1199.03</v>
      </c>
      <c r="T23" s="129">
        <v>1199.92</v>
      </c>
      <c r="U23" s="158">
        <v>2398.0</v>
      </c>
      <c r="V23" s="50"/>
      <c r="W23" s="50"/>
      <c r="X23" s="50"/>
      <c r="Y23" s="50"/>
      <c r="Z23" s="50">
        <f>1199.03*3</f>
        <v>3597.09</v>
      </c>
      <c r="AA23" s="141"/>
      <c r="AB23" s="143">
        <v>1199.03</v>
      </c>
      <c r="AC23" s="141"/>
      <c r="AD23" s="141">
        <v>1199.03</v>
      </c>
      <c r="AE23" s="141"/>
      <c r="AF23" s="141">
        <v>1199.03</v>
      </c>
      <c r="AG23" s="141"/>
      <c r="AH23" s="161">
        <v>1199.03</v>
      </c>
      <c r="AI23" s="141"/>
      <c r="AJ23" s="141">
        <v>1199.03</v>
      </c>
      <c r="AK23" s="141"/>
      <c r="AL23" s="141">
        <v>1199.03</v>
      </c>
      <c r="AM23" s="141"/>
      <c r="AN23" s="141">
        <v>1199.03</v>
      </c>
      <c r="AO23" s="141"/>
      <c r="AP23" s="141">
        <v>1199.03</v>
      </c>
      <c r="AQ23" s="141"/>
      <c r="AR23" s="141">
        <v>1199.03</v>
      </c>
      <c r="AS23" s="141"/>
      <c r="AT23" s="141">
        <v>1050.0</v>
      </c>
      <c r="AU23" s="141"/>
      <c r="AV23" s="141">
        <v>1050.0</v>
      </c>
      <c r="AW23" s="141"/>
      <c r="AX23" s="141">
        <v>1050.0</v>
      </c>
      <c r="AY23" s="141"/>
      <c r="AZ23" s="141">
        <v>1050.0</v>
      </c>
      <c r="BA23" s="141"/>
      <c r="BB23" s="141">
        <v>1050.0</v>
      </c>
      <c r="BC23" s="141"/>
      <c r="BD23" s="141">
        <v>1050.0</v>
      </c>
      <c r="BE23" s="141"/>
      <c r="BF23" s="50">
        <v>1050.0</v>
      </c>
      <c r="BG23" s="141"/>
      <c r="BH23" s="141">
        <v>1050.0</v>
      </c>
      <c r="BI23" s="141"/>
      <c r="BJ23" s="141">
        <v>1050.0</v>
      </c>
      <c r="BK23" s="141"/>
      <c r="BL23" s="141">
        <v>1454.0</v>
      </c>
      <c r="BM23" s="141"/>
      <c r="BN23" s="141">
        <v>1454.0</v>
      </c>
      <c r="BO23" s="141"/>
      <c r="BP23" s="141">
        <v>1454.0</v>
      </c>
      <c r="BQ23" s="141"/>
      <c r="BR23" s="141">
        <v>1454.0</v>
      </c>
      <c r="BS23" s="141"/>
      <c r="BT23" s="141">
        <v>1454.0</v>
      </c>
      <c r="BU23" s="141"/>
      <c r="BV23" s="141">
        <v>1454.0</v>
      </c>
      <c r="BW23" s="141"/>
      <c r="BX23" s="141">
        <v>1455.0</v>
      </c>
      <c r="BY23" s="141"/>
      <c r="BZ23" s="141">
        <v>1455.0</v>
      </c>
      <c r="CA23" s="141"/>
      <c r="CB23" s="141">
        <v>1455.0</v>
      </c>
      <c r="CC23" s="141"/>
      <c r="CD23" s="141">
        <v>1455.0</v>
      </c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</row>
    <row r="24" ht="15.75" customHeight="1">
      <c r="A24" s="6"/>
      <c r="B24" s="47" t="s">
        <v>80</v>
      </c>
      <c r="C24" s="48" t="s">
        <v>110</v>
      </c>
      <c r="D24" s="140"/>
      <c r="E24" s="140">
        <v>911.35</v>
      </c>
      <c r="F24" s="140"/>
      <c r="G24" s="141">
        <v>911.35</v>
      </c>
      <c r="H24" s="50"/>
      <c r="I24" s="50">
        <v>911.35</v>
      </c>
      <c r="J24" s="50"/>
      <c r="K24" s="50">
        <v>911.35</v>
      </c>
      <c r="L24" s="128"/>
      <c r="M24" s="141">
        <v>911.35</v>
      </c>
      <c r="N24" s="6"/>
      <c r="O24" s="141">
        <v>911.35</v>
      </c>
      <c r="P24" s="42"/>
      <c r="Q24" s="141">
        <v>911.35</v>
      </c>
      <c r="R24" s="42"/>
      <c r="S24" s="141">
        <v>911.35</v>
      </c>
      <c r="T24" s="129">
        <f>911.33+913.83</f>
        <v>1825.16</v>
      </c>
      <c r="U24" s="158">
        <v>911.35</v>
      </c>
      <c r="V24" s="112">
        <v>913.0</v>
      </c>
      <c r="W24" s="50"/>
      <c r="X24" s="50">
        <v>400.0</v>
      </c>
      <c r="Y24" s="50"/>
      <c r="Z24" s="50">
        <f>913+(913-400)</f>
        <v>1426</v>
      </c>
      <c r="AA24" s="141"/>
      <c r="AB24" s="143">
        <v>913.0</v>
      </c>
      <c r="AC24" s="141"/>
      <c r="AD24" s="141">
        <v>913.0</v>
      </c>
      <c r="AE24" s="141"/>
      <c r="AF24" s="141">
        <v>913.0</v>
      </c>
      <c r="AG24" s="141"/>
      <c r="AH24" s="161">
        <v>1163.4</v>
      </c>
      <c r="AI24" s="141"/>
      <c r="AJ24" s="141">
        <v>1163.39</v>
      </c>
      <c r="AK24" s="141"/>
      <c r="AL24" s="141">
        <v>1163.39</v>
      </c>
      <c r="AM24" s="141"/>
      <c r="AN24" s="141">
        <v>1163.39</v>
      </c>
      <c r="AO24" s="141"/>
      <c r="AP24" s="141">
        <v>1163.39</v>
      </c>
      <c r="AQ24" s="141"/>
      <c r="AR24" s="60">
        <v>1538.0</v>
      </c>
      <c r="AS24" s="141"/>
      <c r="AT24" s="60">
        <v>1163.4</v>
      </c>
      <c r="AU24" s="141"/>
      <c r="AV24" s="60">
        <v>1163.4</v>
      </c>
      <c r="AW24" s="141"/>
      <c r="AX24" s="60">
        <v>1163.4</v>
      </c>
      <c r="AY24" s="141"/>
      <c r="AZ24" s="60">
        <v>1163.4</v>
      </c>
      <c r="BA24" s="141"/>
      <c r="BB24" s="60">
        <v>1163.4</v>
      </c>
      <c r="BC24" s="60"/>
      <c r="BD24" s="60">
        <v>1163.4</v>
      </c>
      <c r="BE24" s="60"/>
      <c r="BF24" s="127">
        <v>1163.4</v>
      </c>
      <c r="BG24" s="60"/>
      <c r="BH24" s="60">
        <v>1163.4</v>
      </c>
      <c r="BI24" s="60"/>
      <c r="BJ24" s="60">
        <v>1163.4</v>
      </c>
      <c r="BK24" s="60"/>
      <c r="BL24" s="60">
        <v>1163.4</v>
      </c>
      <c r="BM24" s="60"/>
      <c r="BN24" s="60">
        <v>1163.4</v>
      </c>
      <c r="BO24" s="60"/>
      <c r="BP24" s="60">
        <v>1163.4</v>
      </c>
      <c r="BQ24" s="60"/>
      <c r="BR24" s="60">
        <v>1163.4</v>
      </c>
      <c r="BS24" s="60"/>
      <c r="BT24" s="60">
        <v>1163.4</v>
      </c>
      <c r="BU24" s="60"/>
      <c r="BV24" s="60">
        <v>1163.4</v>
      </c>
      <c r="BW24" s="60"/>
      <c r="BX24" s="60">
        <v>1164.4</v>
      </c>
      <c r="BY24" s="60"/>
      <c r="BZ24" s="60">
        <v>1164.4</v>
      </c>
      <c r="CA24" s="60"/>
      <c r="CB24" s="60">
        <v>1164.4</v>
      </c>
      <c r="CC24" s="60"/>
      <c r="CD24" s="60">
        <v>1164.4</v>
      </c>
      <c r="CE24" s="60"/>
      <c r="CF24" s="60"/>
      <c r="CG24" s="60"/>
      <c r="CH24" s="60"/>
      <c r="CI24" s="60"/>
      <c r="CJ24" s="60"/>
      <c r="CK24" s="60"/>
      <c r="CL24" s="60"/>
      <c r="CM24" s="60"/>
      <c r="CN24" s="60"/>
    </row>
    <row r="25" ht="15.75" customHeight="1">
      <c r="A25" s="6"/>
      <c r="B25" s="47" t="s">
        <v>113</v>
      </c>
      <c r="C25" s="48" t="s">
        <v>110</v>
      </c>
      <c r="D25" s="140"/>
      <c r="E25" s="140">
        <v>2700.0</v>
      </c>
      <c r="F25" s="140">
        <v>2700.0</v>
      </c>
      <c r="G25" s="141">
        <v>3000.0</v>
      </c>
      <c r="H25" s="50">
        <v>2000.0</v>
      </c>
      <c r="I25" s="50">
        <v>3000.0</v>
      </c>
      <c r="J25" s="50"/>
      <c r="K25" s="50">
        <v>3000.0</v>
      </c>
      <c r="L25" s="128"/>
      <c r="M25" s="141">
        <v>3000.0</v>
      </c>
      <c r="N25" s="6"/>
      <c r="O25" s="141">
        <f>2*1150</f>
        <v>2300</v>
      </c>
      <c r="P25" s="42"/>
      <c r="Q25" s="141">
        <v>1500.0</v>
      </c>
      <c r="R25" s="42"/>
      <c r="S25" s="141">
        <v>3000.0</v>
      </c>
      <c r="T25" s="129">
        <f>900*2+75+40+8.79</f>
        <v>1923.79</v>
      </c>
      <c r="U25" s="158">
        <f>50+3000</f>
        <v>3050</v>
      </c>
      <c r="V25" s="50"/>
      <c r="W25" s="50"/>
      <c r="X25" s="50">
        <v>1400.0</v>
      </c>
      <c r="Y25" s="50">
        <v>2000.0</v>
      </c>
      <c r="Z25" s="50">
        <v>3000.0</v>
      </c>
      <c r="AA25" s="6"/>
      <c r="AB25" s="143">
        <v>3000.0</v>
      </c>
      <c r="AC25" s="141"/>
      <c r="AD25" s="141">
        <v>3000.0</v>
      </c>
      <c r="AE25" s="141"/>
      <c r="AF25" s="141">
        <f>3076.92*2</f>
        <v>6153.84</v>
      </c>
      <c r="AG25" s="141"/>
      <c r="AH25" s="161">
        <v>5333.82</v>
      </c>
      <c r="AI25" s="141"/>
      <c r="AJ25" s="141">
        <f>2117.51+2069.67</f>
        <v>4187.18</v>
      </c>
      <c r="AK25" s="141"/>
      <c r="AL25" s="141">
        <f>2117.51+2069.67</f>
        <v>4187.18</v>
      </c>
      <c r="AM25" s="141"/>
      <c r="AN25" s="141">
        <f>2117.51+2069.67</f>
        <v>4187.18</v>
      </c>
      <c r="AO25" s="141"/>
      <c r="AP25" s="141">
        <f>2117.51+2069.67</f>
        <v>4187.18</v>
      </c>
      <c r="AQ25" s="141"/>
      <c r="AR25" s="141">
        <f>2117.51+2069.67</f>
        <v>4187.18</v>
      </c>
      <c r="AT25" s="141">
        <v>2000.0</v>
      </c>
      <c r="AU25" s="141">
        <f>2117.51+2069.67-2000</f>
        <v>2187.18</v>
      </c>
      <c r="AV25" s="141">
        <f>(2117.51+2069.67)/2</f>
        <v>2093.59</v>
      </c>
      <c r="AW25" s="141">
        <f>AV25</f>
        <v>2093.59</v>
      </c>
      <c r="AX25" s="141">
        <f>2117.51+2069.67</f>
        <v>4187.18</v>
      </c>
      <c r="AY25" s="84">
        <v>2117.51</v>
      </c>
      <c r="AZ25" s="141">
        <f>2117.51+(2069.67/2)</f>
        <v>3152.345</v>
      </c>
      <c r="BA25" s="141">
        <f>(2069.67/2)</f>
        <v>1034.835</v>
      </c>
      <c r="BB25" s="141">
        <f>2117.51+2069.67</f>
        <v>4187.18</v>
      </c>
      <c r="BD25" s="141">
        <f>2117.51+2069.67</f>
        <v>4187.18</v>
      </c>
      <c r="BE25" s="141"/>
      <c r="BF25" s="50">
        <f>2117.51+2069.67</f>
        <v>4187.18</v>
      </c>
      <c r="BH25" s="141">
        <f>2117.51+2069.67</f>
        <v>4187.18</v>
      </c>
      <c r="BI25" s="141">
        <v>10000.0</v>
      </c>
      <c r="BJ25" s="141">
        <f>2117.51+2069.67</f>
        <v>4187.18</v>
      </c>
      <c r="BK25" s="141"/>
      <c r="BL25" s="141">
        <f>2117.51+2069.67</f>
        <v>4187.18</v>
      </c>
      <c r="BN25" s="141">
        <v>4187.18</v>
      </c>
      <c r="BO25" s="141"/>
      <c r="BP25" s="141">
        <v>4187.18</v>
      </c>
      <c r="BQ25" s="141"/>
      <c r="BR25" s="141">
        <v>4187.18</v>
      </c>
      <c r="BS25" s="141"/>
      <c r="BT25" s="141">
        <v>4187.18</v>
      </c>
      <c r="BU25" s="141"/>
      <c r="BV25" s="141">
        <v>4187.18</v>
      </c>
      <c r="BW25" s="141"/>
      <c r="BX25" s="141">
        <f>2117.51+2069.67</f>
        <v>4187.18</v>
      </c>
      <c r="BZ25" s="141">
        <v>4188.18</v>
      </c>
      <c r="CA25" s="141"/>
      <c r="CB25" s="141">
        <v>4188.18</v>
      </c>
      <c r="CC25" s="141"/>
      <c r="CD25" s="141">
        <v>4188.18</v>
      </c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</row>
    <row r="26" ht="15.75" customHeight="1">
      <c r="A26" s="6"/>
      <c r="B26" s="47" t="s">
        <v>114</v>
      </c>
      <c r="C26" s="48" t="s">
        <v>110</v>
      </c>
      <c r="D26" s="126"/>
      <c r="E26" s="126"/>
      <c r="F26" s="111"/>
      <c r="G26" s="6"/>
      <c r="H26" s="127"/>
      <c r="I26" s="127"/>
      <c r="J26" s="127"/>
      <c r="K26" s="127"/>
      <c r="L26" s="128"/>
      <c r="M26" s="6"/>
      <c r="N26" s="6"/>
      <c r="O26" s="60"/>
      <c r="P26" s="60"/>
      <c r="Q26" s="60"/>
      <c r="R26" s="60"/>
      <c r="S26" s="60"/>
      <c r="T26" s="126"/>
      <c r="U26" s="145"/>
      <c r="V26" s="127"/>
      <c r="W26" s="127"/>
      <c r="X26" s="127"/>
      <c r="Y26" s="127"/>
      <c r="Z26" s="139"/>
      <c r="AA26" s="60"/>
      <c r="AB26" s="146"/>
      <c r="AC26" s="60"/>
      <c r="AD26" s="60"/>
      <c r="AE26" s="60"/>
      <c r="AF26" s="60">
        <f>2980+25</f>
        <v>3005</v>
      </c>
      <c r="AG26" s="60"/>
      <c r="AH26" s="60"/>
      <c r="AI26" s="133">
        <v>1020.0</v>
      </c>
      <c r="AJ26" s="60"/>
      <c r="AL26" s="60">
        <v>1034.0</v>
      </c>
      <c r="AM26" s="60"/>
      <c r="AN26" s="60">
        <v>2420.0</v>
      </c>
      <c r="AO26" s="60"/>
      <c r="AP26" s="60"/>
      <c r="AQ26" s="60"/>
      <c r="AR26" s="60">
        <v>1230.0</v>
      </c>
      <c r="AS26" s="60">
        <v>1232.0</v>
      </c>
      <c r="AT26" s="6">
        <v>0.0</v>
      </c>
      <c r="AU26" s="60">
        <v>1230.0</v>
      </c>
      <c r="AV26" s="60">
        <v>620.0</v>
      </c>
      <c r="AW26" s="60"/>
      <c r="AX26" s="60">
        <v>1230.0</v>
      </c>
      <c r="AY26" s="60"/>
      <c r="AZ26" s="60">
        <v>1230.0</v>
      </c>
      <c r="BA26" s="60"/>
      <c r="BB26" s="60">
        <v>1230.0</v>
      </c>
      <c r="BC26" s="60"/>
      <c r="BD26" s="60">
        <v>1230.0</v>
      </c>
      <c r="BE26" s="60"/>
      <c r="BF26" s="127">
        <v>1230.0</v>
      </c>
      <c r="BG26" s="60"/>
      <c r="BH26" s="60">
        <v>1230.0</v>
      </c>
      <c r="BI26" s="60"/>
      <c r="BJ26" s="60">
        <v>1230.0</v>
      </c>
      <c r="BK26" s="60"/>
      <c r="BL26" s="60">
        <v>951.0</v>
      </c>
      <c r="BM26" s="60"/>
      <c r="BN26" s="60">
        <v>951.0</v>
      </c>
      <c r="BO26" s="60"/>
      <c r="BP26" s="60">
        <v>951.0</v>
      </c>
      <c r="BQ26" s="60"/>
      <c r="BR26" s="60">
        <v>951.0</v>
      </c>
      <c r="BS26" s="60"/>
      <c r="BT26" s="60">
        <v>951.0</v>
      </c>
      <c r="BU26" s="60"/>
      <c r="BV26" s="60">
        <v>951.0</v>
      </c>
      <c r="BW26" s="60"/>
      <c r="BX26" s="60">
        <v>952.0</v>
      </c>
      <c r="BY26" s="60"/>
      <c r="BZ26" s="60">
        <v>952.0</v>
      </c>
      <c r="CA26" s="60"/>
      <c r="CB26" s="60">
        <v>952.0</v>
      </c>
      <c r="CC26" s="60"/>
      <c r="CD26" s="60">
        <v>952.0</v>
      </c>
      <c r="CE26" s="60"/>
      <c r="CF26" s="60"/>
      <c r="CG26" s="60"/>
      <c r="CH26" s="60"/>
      <c r="CI26" s="60"/>
      <c r="CJ26" s="60"/>
      <c r="CK26" s="60"/>
      <c r="CL26" s="60"/>
      <c r="CM26" s="60"/>
      <c r="CN26" s="60"/>
    </row>
    <row r="27" ht="15.75" customHeight="1">
      <c r="A27" s="6"/>
      <c r="B27" s="47" t="s">
        <v>115</v>
      </c>
      <c r="C27" s="48" t="s">
        <v>110</v>
      </c>
      <c r="D27" s="126"/>
      <c r="E27" s="126"/>
      <c r="F27" s="111"/>
      <c r="G27" s="6"/>
      <c r="H27" s="127"/>
      <c r="I27" s="127"/>
      <c r="J27" s="127"/>
      <c r="K27" s="127"/>
      <c r="L27" s="128"/>
      <c r="M27" s="6"/>
      <c r="N27" s="6"/>
      <c r="O27" s="60"/>
      <c r="P27" s="60"/>
      <c r="Q27" s="60"/>
      <c r="R27" s="60"/>
      <c r="S27" s="60"/>
      <c r="T27" s="126"/>
      <c r="U27" s="145"/>
      <c r="V27" s="127"/>
      <c r="W27" s="127"/>
      <c r="X27" s="127"/>
      <c r="Y27" s="127"/>
      <c r="Z27" s="139"/>
      <c r="AA27" s="60"/>
      <c r="AB27" s="146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>
        <v>321.6</v>
      </c>
      <c r="AR27" s="60">
        <v>304.83</v>
      </c>
      <c r="AS27" s="60"/>
      <c r="AT27" s="60">
        <f>1089.87*0.5</f>
        <v>544.935</v>
      </c>
      <c r="AU27" s="60"/>
      <c r="AV27" s="60">
        <v>1089.87</v>
      </c>
      <c r="AW27" s="60"/>
      <c r="AX27" s="60">
        <v>1089.87</v>
      </c>
      <c r="AY27" s="60"/>
      <c r="AZ27" s="60">
        <v>1089.87</v>
      </c>
      <c r="BA27" s="60"/>
      <c r="BB27" s="60">
        <v>1089.87</v>
      </c>
      <c r="BC27" s="60"/>
      <c r="BD27" s="60">
        <v>1089.87</v>
      </c>
      <c r="BE27" s="60"/>
      <c r="BF27" s="127">
        <v>1089.87</v>
      </c>
      <c r="BG27" s="60"/>
      <c r="BH27" s="60">
        <v>1089.87</v>
      </c>
      <c r="BI27" s="60"/>
      <c r="BJ27" s="60">
        <v>1089.87</v>
      </c>
      <c r="BK27" s="60"/>
      <c r="BL27" s="60">
        <v>1163.0</v>
      </c>
      <c r="BM27" s="60"/>
      <c r="BN27" s="60">
        <v>1163.0</v>
      </c>
      <c r="BO27" s="60"/>
      <c r="BP27" s="60">
        <v>1163.0</v>
      </c>
      <c r="BQ27" s="60"/>
      <c r="BR27" s="60">
        <v>1163.0</v>
      </c>
      <c r="BS27" s="60"/>
      <c r="BT27" s="60">
        <v>1163.0</v>
      </c>
      <c r="BU27" s="60"/>
      <c r="BV27" s="60">
        <v>1163.0</v>
      </c>
      <c r="BW27" s="60"/>
      <c r="BX27" s="60">
        <v>1164.0</v>
      </c>
      <c r="BY27" s="60"/>
      <c r="BZ27" s="60">
        <v>1164.0</v>
      </c>
      <c r="CA27" s="60"/>
      <c r="CB27" s="60">
        <v>1164.0</v>
      </c>
      <c r="CC27" s="60"/>
      <c r="CD27" s="60">
        <v>1164.0</v>
      </c>
      <c r="CE27" s="60"/>
      <c r="CF27" s="60"/>
      <c r="CG27" s="60"/>
      <c r="CH27" s="60"/>
      <c r="CI27" s="60"/>
      <c r="CJ27" s="60"/>
      <c r="CK27" s="60"/>
      <c r="CL27" s="60"/>
      <c r="CM27" s="60"/>
      <c r="CN27" s="60"/>
    </row>
    <row r="28" ht="15.75" customHeight="1">
      <c r="A28" s="6"/>
      <c r="B28" s="47" t="s">
        <v>116</v>
      </c>
      <c r="C28" s="48" t="s">
        <v>110</v>
      </c>
      <c r="D28" s="126"/>
      <c r="E28" s="126"/>
      <c r="F28" s="111"/>
      <c r="G28" s="6"/>
      <c r="H28" s="127"/>
      <c r="I28" s="127"/>
      <c r="J28" s="127"/>
      <c r="K28" s="127"/>
      <c r="L28" s="128"/>
      <c r="M28" s="6"/>
      <c r="N28" s="6"/>
      <c r="O28" s="60"/>
      <c r="P28" s="60"/>
      <c r="Q28" s="60"/>
      <c r="R28" s="60"/>
      <c r="S28" s="60"/>
      <c r="T28" s="126"/>
      <c r="U28" s="145"/>
      <c r="V28" s="127"/>
      <c r="W28" s="127"/>
      <c r="X28" s="127"/>
      <c r="Y28" s="127"/>
      <c r="Z28" s="139"/>
      <c r="AA28" s="60"/>
      <c r="AB28" s="146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>
        <v>0.0</v>
      </c>
      <c r="AS28" s="60"/>
      <c r="AT28" s="60">
        <f t="shared" ref="AT28:AT29" si="32">950.83</f>
        <v>950.83</v>
      </c>
      <c r="AU28" s="60"/>
      <c r="AV28" s="60">
        <f t="shared" ref="AV28:AV29" si="33">950.83</f>
        <v>950.83</v>
      </c>
      <c r="AW28" s="60"/>
      <c r="AX28" s="60">
        <f t="shared" ref="AX28:AX29" si="34">950.83</f>
        <v>950.83</v>
      </c>
      <c r="AY28" s="60"/>
      <c r="AZ28" s="60">
        <f t="shared" ref="AZ28:AZ29" si="35">950.83</f>
        <v>950.83</v>
      </c>
      <c r="BA28" s="60"/>
      <c r="BB28" s="60">
        <f t="shared" ref="BB28:BB29" si="36">950.83</f>
        <v>950.83</v>
      </c>
      <c r="BC28" s="60"/>
      <c r="BD28" s="60">
        <f t="shared" ref="BD28:BD29" si="37">950.83</f>
        <v>950.83</v>
      </c>
      <c r="BE28" s="60"/>
      <c r="BF28" s="127">
        <f t="shared" ref="BF28:BF29" si="38">950.83</f>
        <v>950.83</v>
      </c>
      <c r="BG28" s="60"/>
      <c r="BH28" s="60">
        <f t="shared" ref="BH28:BH29" si="39">950.83</f>
        <v>950.83</v>
      </c>
      <c r="BI28" s="60"/>
      <c r="BJ28" s="60">
        <f t="shared" ref="BJ28:BJ29" si="40">950.83</f>
        <v>950.83</v>
      </c>
      <c r="BK28" s="60"/>
      <c r="BL28" s="60">
        <f t="shared" ref="BL28:BL29" si="41">950.83</f>
        <v>950.83</v>
      </c>
      <c r="BM28" s="60"/>
      <c r="BN28" s="60">
        <v>950.83</v>
      </c>
      <c r="BO28" s="60"/>
      <c r="BP28" s="60">
        <v>950.83</v>
      </c>
      <c r="BQ28" s="60"/>
      <c r="BR28" s="60">
        <v>950.83</v>
      </c>
      <c r="BS28" s="60"/>
      <c r="BT28" s="60">
        <v>950.83</v>
      </c>
      <c r="BU28" s="60"/>
      <c r="BV28" s="60">
        <v>950.83</v>
      </c>
      <c r="BW28" s="60"/>
      <c r="BX28" s="60">
        <f t="shared" ref="BX28:BX29" si="42">950.83</f>
        <v>950.83</v>
      </c>
      <c r="BY28" s="60"/>
      <c r="BZ28" s="60">
        <v>951.83</v>
      </c>
      <c r="CA28" s="60"/>
      <c r="CB28" s="60">
        <v>951.83</v>
      </c>
      <c r="CC28" s="60"/>
      <c r="CD28" s="60">
        <v>951.83</v>
      </c>
      <c r="CE28" s="60"/>
      <c r="CF28" s="60"/>
      <c r="CG28" s="60"/>
      <c r="CH28" s="60"/>
      <c r="CI28" s="60"/>
      <c r="CJ28" s="60"/>
      <c r="CK28" s="60"/>
      <c r="CL28" s="60"/>
      <c r="CM28" s="60"/>
      <c r="CN28" s="60"/>
    </row>
    <row r="29" ht="15.75" customHeight="1">
      <c r="A29" s="6"/>
      <c r="B29" s="47" t="s">
        <v>117</v>
      </c>
      <c r="C29" s="48" t="s">
        <v>110</v>
      </c>
      <c r="D29" s="126"/>
      <c r="E29" s="126"/>
      <c r="F29" s="111"/>
      <c r="G29" s="6"/>
      <c r="H29" s="127"/>
      <c r="I29" s="127"/>
      <c r="J29" s="127"/>
      <c r="K29" s="127"/>
      <c r="L29" s="128"/>
      <c r="M29" s="6"/>
      <c r="N29" s="6"/>
      <c r="O29" s="60"/>
      <c r="P29" s="60"/>
      <c r="Q29" s="60"/>
      <c r="R29" s="60"/>
      <c r="S29" s="60"/>
      <c r="T29" s="126"/>
      <c r="U29" s="145"/>
      <c r="V29" s="127"/>
      <c r="W29" s="127"/>
      <c r="X29" s="127"/>
      <c r="Y29" s="127"/>
      <c r="Z29" s="139"/>
      <c r="AA29" s="60"/>
      <c r="AB29" s="146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>
        <f t="shared" si="32"/>
        <v>950.83</v>
      </c>
      <c r="AU29" s="60"/>
      <c r="AV29" s="60">
        <f t="shared" si="33"/>
        <v>950.83</v>
      </c>
      <c r="AW29" s="60"/>
      <c r="AX29" s="60">
        <f t="shared" si="34"/>
        <v>950.83</v>
      </c>
      <c r="AY29" s="60"/>
      <c r="AZ29" s="60">
        <f t="shared" si="35"/>
        <v>950.83</v>
      </c>
      <c r="BA29" s="60"/>
      <c r="BB29" s="60">
        <f t="shared" si="36"/>
        <v>950.83</v>
      </c>
      <c r="BC29" s="60"/>
      <c r="BD29" s="60">
        <f t="shared" si="37"/>
        <v>950.83</v>
      </c>
      <c r="BE29" s="60"/>
      <c r="BF29" s="127">
        <f t="shared" si="38"/>
        <v>950.83</v>
      </c>
      <c r="BG29" s="60"/>
      <c r="BH29" s="60">
        <f t="shared" si="39"/>
        <v>950.83</v>
      </c>
      <c r="BI29" s="60"/>
      <c r="BJ29" s="60">
        <f t="shared" si="40"/>
        <v>950.83</v>
      </c>
      <c r="BK29" s="60"/>
      <c r="BL29" s="60">
        <f t="shared" si="41"/>
        <v>950.83</v>
      </c>
      <c r="BM29" s="60"/>
      <c r="BN29" s="60">
        <v>950.83</v>
      </c>
      <c r="BO29" s="60"/>
      <c r="BP29" s="60">
        <v>950.83</v>
      </c>
      <c r="BQ29" s="60"/>
      <c r="BR29" s="60">
        <v>950.83</v>
      </c>
      <c r="BS29" s="60"/>
      <c r="BT29" s="60">
        <v>950.83</v>
      </c>
      <c r="BU29" s="60"/>
      <c r="BV29" s="60">
        <v>950.83</v>
      </c>
      <c r="BW29" s="60"/>
      <c r="BX29" s="60">
        <f t="shared" si="42"/>
        <v>950.83</v>
      </c>
      <c r="BY29" s="60"/>
      <c r="BZ29" s="60">
        <v>951.83</v>
      </c>
      <c r="CA29" s="60"/>
      <c r="CB29" s="60">
        <v>951.83</v>
      </c>
      <c r="CC29" s="60"/>
      <c r="CD29" s="60">
        <v>951.83</v>
      </c>
      <c r="CE29" s="60"/>
      <c r="CF29" s="60"/>
      <c r="CG29" s="60"/>
      <c r="CH29" s="60"/>
      <c r="CI29" s="60"/>
      <c r="CJ29" s="60"/>
      <c r="CK29" s="60"/>
      <c r="CL29" s="60"/>
      <c r="CM29" s="60"/>
      <c r="CN29" s="60"/>
    </row>
    <row r="30" ht="15.75" customHeight="1">
      <c r="A30" s="6"/>
      <c r="B30" s="47" t="s">
        <v>118</v>
      </c>
      <c r="C30" s="48" t="s">
        <v>110</v>
      </c>
      <c r="D30" s="126"/>
      <c r="E30" s="126"/>
      <c r="F30" s="111"/>
      <c r="G30" s="6"/>
      <c r="H30" s="127"/>
      <c r="I30" s="127"/>
      <c r="J30" s="127"/>
      <c r="K30" s="127"/>
      <c r="L30" s="128"/>
      <c r="M30" s="6"/>
      <c r="N30" s="6"/>
      <c r="O30" s="60"/>
      <c r="P30" s="60"/>
      <c r="Q30" s="60"/>
      <c r="R30" s="60"/>
      <c r="S30" s="60"/>
      <c r="T30" s="126"/>
      <c r="U30" s="145"/>
      <c r="V30" s="127"/>
      <c r="W30" s="127"/>
      <c r="X30" s="127"/>
      <c r="Y30" s="127"/>
      <c r="Z30" s="139"/>
      <c r="AA30" s="60"/>
      <c r="AB30" s="146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>
        <v>0.0</v>
      </c>
      <c r="AS30" s="60"/>
      <c r="AT30" s="60">
        <v>0.0</v>
      </c>
      <c r="AU30" s="60"/>
      <c r="AV30" s="60">
        <v>0.0</v>
      </c>
      <c r="AW30" s="60"/>
      <c r="AX30" s="60"/>
      <c r="AY30" s="60"/>
      <c r="AZ30" s="60"/>
      <c r="BA30" s="60"/>
      <c r="BB30" s="60">
        <v>1660.0</v>
      </c>
      <c r="BC30" s="60"/>
      <c r="BD30" s="60"/>
      <c r="BE30" s="60"/>
      <c r="BF30" s="127"/>
      <c r="BG30" s="60"/>
      <c r="BH30" s="60"/>
      <c r="BI30" s="60"/>
      <c r="BJ30" s="60">
        <v>1200.0</v>
      </c>
      <c r="BK30" s="60"/>
      <c r="BL30" s="60">
        <v>1163.0</v>
      </c>
      <c r="BM30" s="60"/>
      <c r="BN30" s="60">
        <v>1163.0</v>
      </c>
      <c r="BO30" s="60"/>
      <c r="BP30" s="60">
        <v>1163.0</v>
      </c>
      <c r="BQ30" s="60"/>
      <c r="BR30" s="60">
        <v>1163.0</v>
      </c>
      <c r="BS30" s="60"/>
      <c r="BT30" s="60">
        <v>1163.0</v>
      </c>
      <c r="BU30" s="60"/>
      <c r="BV30" s="60">
        <v>1163.0</v>
      </c>
      <c r="BW30" s="60"/>
      <c r="BX30" s="60">
        <v>1164.0</v>
      </c>
      <c r="BY30" s="60"/>
      <c r="BZ30" s="60">
        <v>1164.0</v>
      </c>
      <c r="CA30" s="60"/>
      <c r="CB30" s="60">
        <v>1164.0</v>
      </c>
      <c r="CC30" s="60"/>
      <c r="CD30" s="60">
        <v>1164.0</v>
      </c>
      <c r="CE30" s="60"/>
      <c r="CF30" s="60"/>
      <c r="CG30" s="60"/>
      <c r="CH30" s="60"/>
      <c r="CI30" s="60"/>
      <c r="CJ30" s="60"/>
      <c r="CK30" s="60"/>
      <c r="CL30" s="60"/>
      <c r="CM30" s="60"/>
      <c r="CN30" s="60"/>
    </row>
    <row r="31" ht="15.75" hidden="1" customHeight="1">
      <c r="A31" s="6"/>
      <c r="B31" s="47" t="s">
        <v>82</v>
      </c>
      <c r="C31" s="48"/>
      <c r="D31" s="126"/>
      <c r="E31" s="126"/>
      <c r="F31" s="111"/>
      <c r="G31" s="6"/>
      <c r="H31" s="127"/>
      <c r="I31" s="127"/>
      <c r="J31" s="127"/>
      <c r="K31" s="127"/>
      <c r="L31" s="128"/>
      <c r="M31" s="6"/>
      <c r="N31" s="6"/>
      <c r="O31" s="60"/>
      <c r="P31" s="60"/>
      <c r="Q31" s="60"/>
      <c r="R31" s="60"/>
      <c r="S31" s="60"/>
      <c r="T31" s="126"/>
      <c r="U31" s="145"/>
      <c r="V31" s="127"/>
      <c r="W31" s="127"/>
      <c r="X31" s="127"/>
      <c r="Y31" s="127"/>
      <c r="Z31" s="139"/>
      <c r="AA31" s="60"/>
      <c r="AB31" s="146"/>
      <c r="AC31" s="60"/>
      <c r="AD31" s="60">
        <v>1020.0</v>
      </c>
      <c r="AE31" s="60"/>
      <c r="AF31" s="60">
        <v>1020.0</v>
      </c>
      <c r="AG31" s="60"/>
      <c r="AH31" s="60"/>
      <c r="AI31" s="60"/>
      <c r="AJ31" s="60"/>
      <c r="AK31" s="60"/>
      <c r="AL31" s="100"/>
      <c r="AM31" s="60"/>
      <c r="AN31" s="60"/>
      <c r="AO31" s="60">
        <v>5855.0</v>
      </c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127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</row>
    <row r="32" ht="15.75" customHeight="1">
      <c r="A32" s="6"/>
      <c r="B32" s="47" t="s">
        <v>119</v>
      </c>
      <c r="C32" s="48"/>
      <c r="D32" s="126"/>
      <c r="E32" s="126"/>
      <c r="F32" s="111"/>
      <c r="G32" s="6"/>
      <c r="H32" s="127"/>
      <c r="I32" s="127"/>
      <c r="J32" s="127"/>
      <c r="K32" s="127"/>
      <c r="L32" s="128"/>
      <c r="M32" s="6"/>
      <c r="N32" s="6"/>
      <c r="O32" s="60"/>
      <c r="P32" s="60"/>
      <c r="Q32" s="60"/>
      <c r="R32" s="60"/>
      <c r="S32" s="60"/>
      <c r="T32" s="126"/>
      <c r="U32" s="145"/>
      <c r="V32" s="127"/>
      <c r="W32" s="127"/>
      <c r="X32" s="127"/>
      <c r="Y32" s="127"/>
      <c r="Z32" s="127"/>
      <c r="AA32" s="60"/>
      <c r="AB32" s="146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134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127"/>
      <c r="BG32" s="60"/>
      <c r="BH32" s="60"/>
      <c r="BI32" s="60"/>
      <c r="BJ32" s="60">
        <f>20000/26</f>
        <v>769.2307692</v>
      </c>
      <c r="BK32" s="60"/>
      <c r="BL32" s="60"/>
      <c r="BM32" s="60"/>
      <c r="BN32" s="60"/>
      <c r="BO32" s="60"/>
      <c r="BP32" s="60">
        <v>1175.0</v>
      </c>
      <c r="BQ32" s="60"/>
      <c r="BR32" s="60">
        <v>769.0</v>
      </c>
      <c r="BS32" s="60"/>
      <c r="BT32" s="60">
        <v>769.0</v>
      </c>
      <c r="BU32" s="60"/>
      <c r="BV32" s="60">
        <v>769.0</v>
      </c>
      <c r="BW32" s="60"/>
      <c r="BX32" s="60">
        <v>769.0</v>
      </c>
      <c r="BY32" s="60"/>
      <c r="BZ32" s="60">
        <v>769.0</v>
      </c>
      <c r="CA32" s="60"/>
      <c r="CB32" s="60">
        <v>769.0</v>
      </c>
      <c r="CC32" s="60"/>
      <c r="CD32" s="60">
        <v>769.0</v>
      </c>
      <c r="CE32" s="60"/>
      <c r="CF32" s="60"/>
      <c r="CG32" s="60"/>
      <c r="CH32" s="60"/>
      <c r="CI32" s="60"/>
      <c r="CJ32" s="60"/>
      <c r="CK32" s="60"/>
      <c r="CL32" s="60"/>
      <c r="CM32" s="60"/>
      <c r="CN32" s="60"/>
    </row>
    <row r="33" ht="15.75" customHeight="1">
      <c r="A33" s="6"/>
      <c r="B33" s="47" t="s">
        <v>120</v>
      </c>
      <c r="C33" s="48"/>
      <c r="D33" s="126"/>
      <c r="E33" s="126"/>
      <c r="F33" s="111"/>
      <c r="G33" s="6"/>
      <c r="H33" s="127"/>
      <c r="I33" s="127"/>
      <c r="J33" s="127"/>
      <c r="K33" s="127"/>
      <c r="L33" s="128"/>
      <c r="M33" s="6"/>
      <c r="N33" s="6"/>
      <c r="O33" s="60"/>
      <c r="P33" s="60"/>
      <c r="Q33" s="60"/>
      <c r="R33" s="60"/>
      <c r="S33" s="60"/>
      <c r="T33" s="126"/>
      <c r="U33" s="145"/>
      <c r="V33" s="127"/>
      <c r="W33" s="127"/>
      <c r="X33" s="127"/>
      <c r="Y33" s="127"/>
      <c r="Z33" s="127"/>
      <c r="AA33" s="60"/>
      <c r="AB33" s="146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134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127"/>
      <c r="BG33" s="60"/>
      <c r="BH33" s="60"/>
      <c r="BI33" s="60"/>
      <c r="BJ33" s="60">
        <v>1200.0</v>
      </c>
      <c r="BK33" s="60"/>
      <c r="BL33" s="60">
        <v>1700.0</v>
      </c>
      <c r="BM33" s="60"/>
      <c r="BN33" s="60">
        <v>1700.0</v>
      </c>
      <c r="BO33" s="60"/>
      <c r="BP33" s="60">
        <v>1700.0</v>
      </c>
      <c r="BQ33" s="60"/>
      <c r="BR33" s="60">
        <v>1700.0</v>
      </c>
      <c r="BS33" s="60"/>
      <c r="BT33" s="60">
        <v>1700.0</v>
      </c>
      <c r="BU33" s="60"/>
      <c r="BV33" s="60">
        <v>1700.0</v>
      </c>
      <c r="BW33" s="60"/>
      <c r="BX33" s="60">
        <v>1701.0</v>
      </c>
      <c r="BY33" s="60"/>
      <c r="BZ33" s="60">
        <v>1701.0</v>
      </c>
      <c r="CA33" s="60"/>
      <c r="CB33" s="60">
        <v>1701.0</v>
      </c>
      <c r="CC33" s="60"/>
      <c r="CD33" s="60">
        <v>1701.0</v>
      </c>
      <c r="CE33" s="60"/>
      <c r="CF33" s="60"/>
      <c r="CG33" s="60"/>
      <c r="CH33" s="60"/>
      <c r="CI33" s="60"/>
      <c r="CJ33" s="60"/>
      <c r="CK33" s="60"/>
      <c r="CL33" s="60"/>
      <c r="CM33" s="60"/>
      <c r="CN33" s="60"/>
    </row>
    <row r="34" ht="15.75" customHeight="1">
      <c r="A34" s="6"/>
      <c r="B34" s="47" t="s">
        <v>121</v>
      </c>
      <c r="C34" s="48" t="s">
        <v>110</v>
      </c>
      <c r="D34" s="126"/>
      <c r="E34" s="126"/>
      <c r="F34" s="111"/>
      <c r="G34" s="6"/>
      <c r="H34" s="127"/>
      <c r="I34" s="127"/>
      <c r="J34" s="127"/>
      <c r="K34" s="127"/>
      <c r="L34" s="128"/>
      <c r="M34" s="6"/>
      <c r="N34" s="6"/>
      <c r="O34" s="60"/>
      <c r="P34" s="60"/>
      <c r="Q34" s="60"/>
      <c r="R34" s="60"/>
      <c r="S34" s="60"/>
      <c r="T34" s="126"/>
      <c r="U34" s="145"/>
      <c r="V34" s="127"/>
      <c r="W34" s="127"/>
      <c r="X34" s="127"/>
      <c r="Y34" s="127"/>
      <c r="Z34" s="127"/>
      <c r="AA34" s="60"/>
      <c r="AB34" s="146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134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127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</row>
    <row r="35" ht="15.75" customHeight="1">
      <c r="A35" s="6"/>
      <c r="B35" s="47" t="s">
        <v>122</v>
      </c>
      <c r="C35" s="48"/>
      <c r="D35" s="126"/>
      <c r="E35" s="126"/>
      <c r="F35" s="111"/>
      <c r="G35" s="6"/>
      <c r="H35" s="127"/>
      <c r="I35" s="127"/>
      <c r="J35" s="127"/>
      <c r="K35" s="127"/>
      <c r="L35" s="128"/>
      <c r="M35" s="6"/>
      <c r="N35" s="6"/>
      <c r="O35" s="60"/>
      <c r="P35" s="60"/>
      <c r="Q35" s="60"/>
      <c r="R35" s="60"/>
      <c r="S35" s="60"/>
      <c r="T35" s="126"/>
      <c r="U35" s="145"/>
      <c r="V35" s="127"/>
      <c r="W35" s="127"/>
      <c r="X35" s="127"/>
      <c r="Y35" s="127"/>
      <c r="Z35" s="127"/>
      <c r="AA35" s="60"/>
      <c r="AB35" s="146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134">
        <f>241.51</f>
        <v>241.51</v>
      </c>
      <c r="AP35" s="60"/>
      <c r="AQ35" s="60"/>
      <c r="AR35" s="60">
        <f>829.87+2100</f>
        <v>2929.87</v>
      </c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127"/>
      <c r="BG35" s="60"/>
      <c r="BH35" s="60"/>
      <c r="BI35" s="60"/>
      <c r="BJ35" s="60"/>
      <c r="BK35" s="60"/>
      <c r="BL35" s="60"/>
      <c r="BM35" s="60"/>
      <c r="BN35" s="60">
        <v>1175.0</v>
      </c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</row>
    <row r="36" ht="15.75" customHeight="1">
      <c r="A36" s="6"/>
      <c r="B36" s="47" t="s">
        <v>32</v>
      </c>
      <c r="C36" s="48"/>
      <c r="D36" s="126"/>
      <c r="E36" s="126"/>
      <c r="F36" s="111"/>
      <c r="G36" s="6"/>
      <c r="H36" s="127"/>
      <c r="I36" s="127"/>
      <c r="J36" s="127"/>
      <c r="K36" s="127"/>
      <c r="L36" s="128"/>
      <c r="M36" s="6"/>
      <c r="N36" s="6"/>
      <c r="O36" s="60"/>
      <c r="P36" s="60"/>
      <c r="Q36" s="60"/>
      <c r="R36" s="60"/>
      <c r="S36" s="60"/>
      <c r="T36" s="126"/>
      <c r="U36" s="145"/>
      <c r="V36" s="127"/>
      <c r="W36" s="139"/>
      <c r="X36" s="139"/>
      <c r="Y36" s="127"/>
      <c r="Z36" s="127"/>
      <c r="AA36" s="60"/>
      <c r="AB36" s="146"/>
      <c r="AC36" s="60"/>
      <c r="AD36" s="60"/>
      <c r="AE36" s="60"/>
      <c r="AF36" s="60"/>
      <c r="AG36" s="60"/>
      <c r="AH36" s="60"/>
      <c r="AI36" s="133"/>
      <c r="AJ36" s="60"/>
      <c r="AK36" s="60"/>
      <c r="AL36" s="60"/>
      <c r="AM36" s="60"/>
      <c r="AN36" s="60"/>
      <c r="AO36" s="60"/>
      <c r="AP36" s="60"/>
      <c r="AR36" s="60"/>
      <c r="AS36" s="60"/>
      <c r="AT36" s="60"/>
      <c r="AU36" s="60"/>
      <c r="AW36" s="60"/>
      <c r="AX36" s="60"/>
      <c r="AY36" s="60"/>
      <c r="BA36" s="60"/>
      <c r="BB36" s="60"/>
      <c r="BC36" s="60"/>
      <c r="BD36" s="60"/>
      <c r="BE36" s="60"/>
      <c r="BF36" s="127"/>
      <c r="BG36" s="60">
        <v>4560.79</v>
      </c>
      <c r="BH36" s="60"/>
      <c r="BI36" s="60"/>
      <c r="BJ36" s="60"/>
      <c r="BK36" s="60"/>
      <c r="BL36" s="60"/>
      <c r="BM36" s="60"/>
      <c r="BN36" s="93">
        <v>17746.27</v>
      </c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93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</row>
    <row r="37" ht="15.75" customHeight="1">
      <c r="A37" s="6"/>
      <c r="B37" s="47" t="s">
        <v>33</v>
      </c>
      <c r="C37" s="48" t="s">
        <v>123</v>
      </c>
      <c r="D37" s="126"/>
      <c r="E37" s="126"/>
      <c r="F37" s="111"/>
      <c r="G37" s="6"/>
      <c r="H37" s="127"/>
      <c r="I37" s="127">
        <v>4452.0</v>
      </c>
      <c r="J37" s="127"/>
      <c r="K37" s="127">
        <v>4392.31</v>
      </c>
      <c r="L37" s="128"/>
      <c r="M37" s="6"/>
      <c r="N37" s="6"/>
      <c r="O37" s="60"/>
      <c r="P37" s="60"/>
      <c r="Q37" s="60">
        <v>4443.0</v>
      </c>
      <c r="R37" s="60"/>
      <c r="S37" s="60"/>
      <c r="T37" s="126">
        <v>6613.47</v>
      </c>
      <c r="U37" s="145"/>
      <c r="V37" s="127">
        <v>4307.0</v>
      </c>
      <c r="W37" s="139"/>
      <c r="X37" s="139"/>
      <c r="Y37" s="127"/>
      <c r="Z37" s="127">
        <f>4574+2225</f>
        <v>6799</v>
      </c>
      <c r="AA37" s="60"/>
      <c r="AB37" s="146"/>
      <c r="AC37" s="60"/>
      <c r="AD37" s="60">
        <v>4574.0</v>
      </c>
      <c r="AE37" s="60"/>
      <c r="AF37" s="60"/>
      <c r="AG37" s="60"/>
      <c r="AH37" s="60"/>
      <c r="AI37" s="133">
        <v>4574.0</v>
      </c>
      <c r="AJ37" s="60"/>
      <c r="AK37" s="60"/>
      <c r="AL37" s="60"/>
      <c r="AM37" s="60">
        <v>4574.0</v>
      </c>
      <c r="AN37" s="60"/>
      <c r="AO37" s="60"/>
      <c r="AP37" s="60"/>
      <c r="AR37" s="60">
        <v>4574.0</v>
      </c>
      <c r="AS37" s="60"/>
      <c r="AT37" s="60"/>
      <c r="AU37" s="60"/>
      <c r="AW37" s="60">
        <v>4574.0</v>
      </c>
      <c r="AX37" s="60"/>
      <c r="AY37" s="60"/>
      <c r="BA37" s="60">
        <v>4574.0</v>
      </c>
      <c r="BB37" s="60"/>
      <c r="BC37" s="60"/>
      <c r="BD37" s="60">
        <v>4574.0</v>
      </c>
      <c r="BE37" s="60"/>
      <c r="BF37" s="127"/>
      <c r="BG37" s="60"/>
      <c r="BH37" s="60"/>
      <c r="BI37" s="60">
        <v>4574.0</v>
      </c>
      <c r="BJ37" s="60"/>
      <c r="BK37" s="60"/>
      <c r="BL37" s="60"/>
      <c r="BM37" s="60">
        <v>4574.47</v>
      </c>
      <c r="BN37" s="60"/>
      <c r="BO37" s="60"/>
      <c r="BP37" s="60"/>
      <c r="BQ37" s="60">
        <v>4574.47</v>
      </c>
      <c r="BR37" s="60"/>
      <c r="BS37" s="60"/>
      <c r="BT37" s="60"/>
      <c r="BU37" s="60"/>
      <c r="BV37" s="60">
        <v>4574.47</v>
      </c>
      <c r="BW37" s="60"/>
      <c r="BX37" s="60"/>
      <c r="BY37" s="60">
        <v>4575.47</v>
      </c>
      <c r="BZ37" s="60"/>
      <c r="CA37" s="60"/>
      <c r="CB37" s="60"/>
      <c r="CC37" s="60">
        <v>4575.47</v>
      </c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</row>
    <row r="38" ht="15.75" customHeight="1">
      <c r="A38" s="163"/>
      <c r="B38" s="79" t="s">
        <v>30</v>
      </c>
      <c r="C38" s="80" t="s">
        <v>124</v>
      </c>
      <c r="D38" s="137">
        <v>2074.75</v>
      </c>
      <c r="E38" s="137"/>
      <c r="F38" s="137"/>
      <c r="G38" s="137"/>
      <c r="H38" s="137"/>
      <c r="I38" s="137"/>
      <c r="J38" s="137"/>
      <c r="K38" s="137"/>
      <c r="L38" s="163"/>
      <c r="M38" s="137"/>
      <c r="N38" s="163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>
        <v>18034.9</v>
      </c>
      <c r="AG38" s="137"/>
      <c r="AH38" s="137"/>
      <c r="AI38" s="137"/>
      <c r="AJ38" s="137">
        <v>20000.0</v>
      </c>
      <c r="AK38" s="137"/>
      <c r="AL38" s="137"/>
      <c r="AM38" s="137"/>
      <c r="AN38" s="137"/>
      <c r="AO38" s="164">
        <v>4226.26</v>
      </c>
      <c r="AP38" s="137"/>
      <c r="AQ38" s="137"/>
      <c r="AR38" s="137"/>
      <c r="AS38" s="137"/>
      <c r="AT38" s="137"/>
      <c r="AU38" s="137"/>
      <c r="AW38" s="84">
        <v>6500.0</v>
      </c>
      <c r="AX38" s="137"/>
      <c r="AY38" s="137">
        <f>6500*1.3</f>
        <v>8450</v>
      </c>
      <c r="AZ38" s="137"/>
      <c r="BA38" s="137"/>
      <c r="BB38" s="137">
        <f>6500*1.3</f>
        <v>8450</v>
      </c>
      <c r="BC38" s="137"/>
      <c r="BD38" s="137"/>
      <c r="BE38" s="137"/>
      <c r="BF38" s="127">
        <f>6500*1.3</f>
        <v>8450</v>
      </c>
      <c r="BG38" s="137"/>
      <c r="BH38" s="137"/>
      <c r="BI38" s="137"/>
      <c r="BJ38" s="137"/>
      <c r="BK38" s="137">
        <v>10000.0</v>
      </c>
      <c r="BL38" s="137"/>
      <c r="BM38" s="137"/>
      <c r="BO38" s="137">
        <v>10000.0</v>
      </c>
      <c r="BP38" s="137"/>
      <c r="BQ38" s="137"/>
      <c r="BR38" s="137"/>
      <c r="BS38" s="137">
        <v>10000.0</v>
      </c>
      <c r="BT38" s="137"/>
      <c r="BU38" s="137"/>
      <c r="BV38" s="137"/>
      <c r="BW38" s="137">
        <v>10000.0</v>
      </c>
      <c r="BX38" s="137"/>
      <c r="BY38" s="137"/>
      <c r="CB38" s="137">
        <v>10000.0</v>
      </c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</row>
    <row r="39" ht="15.75" customHeight="1">
      <c r="A39" s="163"/>
      <c r="B39" s="79" t="s">
        <v>125</v>
      </c>
      <c r="C39" s="80"/>
      <c r="D39" s="137"/>
      <c r="E39" s="137"/>
      <c r="F39" s="137"/>
      <c r="G39" s="137"/>
      <c r="H39" s="137"/>
      <c r="I39" s="137"/>
      <c r="J39" s="137"/>
      <c r="K39" s="137"/>
      <c r="L39" s="163"/>
      <c r="M39" s="163"/>
      <c r="N39" s="163"/>
      <c r="O39" s="137"/>
      <c r="P39" s="137"/>
      <c r="Q39" s="137"/>
      <c r="R39" s="137"/>
      <c r="S39" s="137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5"/>
      <c r="BG39" s="164">
        <v>5000.0</v>
      </c>
      <c r="BH39" s="164"/>
      <c r="BI39" s="164"/>
      <c r="BJ39" s="164"/>
      <c r="BK39" s="164">
        <v>5000.0</v>
      </c>
      <c r="BL39" s="164"/>
      <c r="BM39" s="164"/>
      <c r="BO39" s="164">
        <v>5000.0</v>
      </c>
      <c r="BP39" s="164"/>
      <c r="BQ39" s="164"/>
      <c r="BR39" s="164"/>
      <c r="BS39" s="164">
        <v>5000.0</v>
      </c>
      <c r="BT39" s="164"/>
      <c r="BU39" s="164"/>
      <c r="BV39" s="164"/>
      <c r="BW39" s="164">
        <v>5000.0</v>
      </c>
      <c r="BX39" s="164"/>
      <c r="BY39" s="164"/>
      <c r="CB39" s="164">
        <v>5000.0</v>
      </c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</row>
    <row r="40" ht="15.75" customHeight="1">
      <c r="A40" s="163"/>
      <c r="B40" s="79" t="s">
        <v>126</v>
      </c>
      <c r="C40" s="80"/>
      <c r="D40" s="137"/>
      <c r="E40" s="137"/>
      <c r="F40" s="137"/>
      <c r="G40" s="137"/>
      <c r="H40" s="137"/>
      <c r="I40" s="137"/>
      <c r="J40" s="137"/>
      <c r="K40" s="137"/>
      <c r="L40" s="163"/>
      <c r="M40" s="163"/>
      <c r="N40" s="163"/>
      <c r="O40" s="137"/>
      <c r="P40" s="137"/>
      <c r="Q40" s="137"/>
      <c r="R40" s="137"/>
      <c r="S40" s="137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>
        <f>100+50</f>
        <v>150</v>
      </c>
      <c r="AQ40" s="164"/>
      <c r="AR40" s="164"/>
      <c r="AS40" s="164"/>
      <c r="AT40" s="164">
        <v>500.0</v>
      </c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5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</row>
    <row r="41" ht="15.75" customHeight="1">
      <c r="A41" s="163"/>
      <c r="B41" s="79" t="s">
        <v>34</v>
      </c>
      <c r="C41" s="80" t="s">
        <v>127</v>
      </c>
      <c r="D41" s="137"/>
      <c r="E41" s="137"/>
      <c r="F41" s="137"/>
      <c r="G41" s="137"/>
      <c r="H41" s="137"/>
      <c r="I41" s="137"/>
      <c r="J41" s="137"/>
      <c r="K41" s="137"/>
      <c r="L41" s="163"/>
      <c r="M41" s="163"/>
      <c r="N41" s="163"/>
      <c r="O41" s="137"/>
      <c r="P41" s="137"/>
      <c r="Q41" s="137"/>
      <c r="R41" s="137"/>
      <c r="S41" s="137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>
        <v>2000.0</v>
      </c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W41" s="137">
        <v>5000.0</v>
      </c>
      <c r="AX41" s="164"/>
      <c r="AY41" s="164">
        <v>5000.0</v>
      </c>
      <c r="AZ41" s="164"/>
      <c r="BA41" s="164">
        <v>5000.0</v>
      </c>
      <c r="BB41" s="164"/>
      <c r="BC41" s="164"/>
      <c r="BD41" s="164"/>
      <c r="BE41" s="164">
        <v>5000.0</v>
      </c>
      <c r="BF41" s="165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</row>
    <row r="42" ht="15.75" customHeight="1">
      <c r="A42" s="6"/>
      <c r="B42" s="47" t="s">
        <v>84</v>
      </c>
      <c r="C42" s="48"/>
      <c r="D42" s="126"/>
      <c r="E42" s="126"/>
      <c r="F42" s="126"/>
      <c r="G42" s="60"/>
      <c r="H42" s="112"/>
      <c r="I42" s="127"/>
      <c r="J42" s="127"/>
      <c r="K42" s="127"/>
      <c r="L42" s="127">
        <v>2000.0</v>
      </c>
      <c r="M42" s="6"/>
      <c r="N42" s="6"/>
      <c r="O42" s="42"/>
      <c r="P42" s="42"/>
      <c r="Q42" s="42"/>
      <c r="R42" s="42"/>
      <c r="S42" s="42"/>
      <c r="T42" s="166"/>
      <c r="U42" s="167"/>
      <c r="V42" s="168">
        <v>1000.0</v>
      </c>
      <c r="W42" s="168"/>
      <c r="X42" s="168"/>
      <c r="Y42" s="168"/>
      <c r="Z42" s="139"/>
      <c r="AA42" s="84">
        <v>3162.0</v>
      </c>
      <c r="AB42" s="169"/>
      <c r="AD42" s="84"/>
      <c r="AE42" s="84"/>
      <c r="AG42" s="84">
        <v>3105.0</v>
      </c>
      <c r="AH42" s="84"/>
      <c r="AI42" s="170">
        <v>3392.5</v>
      </c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168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</row>
    <row r="43" ht="15.75" hidden="1" customHeight="1">
      <c r="A43" s="6"/>
      <c r="B43" s="47" t="s">
        <v>128</v>
      </c>
      <c r="C43" s="48" t="s">
        <v>129</v>
      </c>
      <c r="D43" s="126"/>
      <c r="E43" s="126"/>
      <c r="F43" s="126"/>
      <c r="G43" s="60"/>
      <c r="H43" s="127"/>
      <c r="I43" s="127"/>
      <c r="J43" s="127"/>
      <c r="K43" s="127"/>
      <c r="L43" s="128"/>
      <c r="M43" s="6"/>
      <c r="N43" s="6"/>
      <c r="O43" s="42"/>
      <c r="P43" s="42"/>
      <c r="Q43" s="42"/>
      <c r="R43" s="42"/>
      <c r="S43" s="42"/>
      <c r="T43" s="166"/>
      <c r="U43" s="167"/>
      <c r="V43" s="168">
        <v>460.0</v>
      </c>
      <c r="W43" s="168"/>
      <c r="X43" s="168"/>
      <c r="Y43" s="168"/>
      <c r="Z43" s="139"/>
      <c r="AB43" s="171"/>
      <c r="AD43" s="84"/>
      <c r="AE43" s="84"/>
      <c r="AF43" s="84">
        <v>460.0</v>
      </c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168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</row>
    <row r="44" ht="15.75" customHeight="1">
      <c r="A44" s="6"/>
      <c r="B44" s="47" t="s">
        <v>35</v>
      </c>
      <c r="C44" s="48" t="s">
        <v>130</v>
      </c>
      <c r="D44" s="126"/>
      <c r="E44" s="126"/>
      <c r="F44" s="126"/>
      <c r="G44" s="60"/>
      <c r="H44" s="127"/>
      <c r="I44" s="127"/>
      <c r="J44" s="127"/>
      <c r="K44" s="127"/>
      <c r="L44" s="128">
        <v>50.0</v>
      </c>
      <c r="M44" s="6"/>
      <c r="N44" s="6"/>
      <c r="O44" s="42"/>
      <c r="P44" s="42">
        <v>45.0</v>
      </c>
      <c r="Q44" s="42"/>
      <c r="R44" s="42"/>
      <c r="S44" s="42"/>
      <c r="T44" s="166"/>
      <c r="U44" s="167">
        <v>59.25</v>
      </c>
      <c r="V44" s="168"/>
      <c r="W44" s="168"/>
      <c r="X44" s="168"/>
      <c r="Y44" s="168"/>
      <c r="Z44" s="168">
        <v>100.0</v>
      </c>
      <c r="AA44" s="84"/>
      <c r="AB44" s="171"/>
      <c r="AD44" s="84"/>
      <c r="AE44" s="84"/>
      <c r="AF44" s="84"/>
      <c r="AG44" s="84"/>
      <c r="AH44" s="170">
        <v>91.0</v>
      </c>
      <c r="AI44" s="84"/>
      <c r="AJ44" s="84"/>
      <c r="AK44" s="84"/>
      <c r="AL44" s="172"/>
      <c r="AM44" s="173">
        <v>35.75</v>
      </c>
      <c r="AN44" s="84"/>
      <c r="AO44" s="84"/>
      <c r="AP44" s="84"/>
      <c r="AQ44" s="84">
        <v>48.0</v>
      </c>
      <c r="AR44" s="84"/>
      <c r="AS44" s="84"/>
      <c r="AT44" s="84"/>
      <c r="AU44" s="84">
        <v>100.0</v>
      </c>
      <c r="AV44" s="84"/>
      <c r="AW44" s="84"/>
      <c r="AX44" s="84"/>
      <c r="AY44" s="84"/>
      <c r="AZ44" s="84">
        <v>100.0</v>
      </c>
      <c r="BA44" s="84"/>
      <c r="BB44" s="84"/>
      <c r="BC44" s="84"/>
      <c r="BD44" s="84">
        <v>100.0</v>
      </c>
      <c r="BE44" s="84"/>
      <c r="BF44" s="168"/>
      <c r="BG44" s="84"/>
      <c r="BH44" s="84"/>
      <c r="BI44" s="84">
        <v>100.0</v>
      </c>
      <c r="BJ44" s="84"/>
      <c r="BK44" s="84"/>
      <c r="BL44" s="84"/>
      <c r="BM44" s="84">
        <v>100.0</v>
      </c>
      <c r="BN44" s="84"/>
      <c r="BO44" s="84"/>
      <c r="BP44" s="84"/>
      <c r="BQ44" s="84">
        <v>100.0</v>
      </c>
      <c r="BR44" s="84"/>
      <c r="BS44" s="84"/>
      <c r="BT44" s="84"/>
      <c r="BU44" s="84"/>
      <c r="BV44" s="84">
        <v>100.0</v>
      </c>
      <c r="BW44" s="84"/>
      <c r="BX44" s="84"/>
      <c r="BY44" s="84">
        <v>101.0</v>
      </c>
      <c r="BZ44" s="84"/>
      <c r="CA44" s="84"/>
      <c r="CB44" s="84"/>
      <c r="CC44" s="84">
        <v>101.0</v>
      </c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</row>
    <row r="45" ht="15.75" customHeight="1">
      <c r="A45" s="6"/>
      <c r="B45" s="47" t="s">
        <v>131</v>
      </c>
      <c r="C45" s="48"/>
      <c r="D45" s="140"/>
      <c r="E45" s="140"/>
      <c r="F45" s="140"/>
      <c r="G45" s="141"/>
      <c r="H45" s="50"/>
      <c r="I45" s="50"/>
      <c r="J45" s="50"/>
      <c r="K45" s="50"/>
      <c r="L45" s="50"/>
      <c r="M45" s="141"/>
      <c r="N45" s="141"/>
      <c r="O45" s="141"/>
      <c r="P45" s="141"/>
      <c r="Q45" s="141"/>
      <c r="R45" s="141"/>
      <c r="S45" s="141"/>
      <c r="T45" s="140"/>
      <c r="U45" s="142"/>
      <c r="V45" s="50"/>
      <c r="W45" s="50"/>
      <c r="X45" s="50"/>
      <c r="Y45" s="50"/>
      <c r="Z45" s="50"/>
      <c r="AA45" s="50"/>
      <c r="AB45" s="143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174">
        <v>550.0</v>
      </c>
      <c r="BN45" s="174"/>
      <c r="BO45" s="174"/>
      <c r="BP45" s="174"/>
      <c r="BQ45" s="174">
        <v>550.0</v>
      </c>
      <c r="BR45" s="174"/>
      <c r="BS45" s="174"/>
      <c r="BT45" s="174"/>
      <c r="BU45" s="174"/>
      <c r="BV45" s="174">
        <v>550.0</v>
      </c>
      <c r="BW45" s="174"/>
      <c r="BX45" s="174"/>
      <c r="BY45" s="174"/>
      <c r="BZ45" s="174">
        <v>550.0</v>
      </c>
      <c r="CA45" s="174"/>
      <c r="CB45" s="174"/>
      <c r="CC45" s="174"/>
      <c r="CD45" s="174">
        <v>550.0</v>
      </c>
      <c r="CE45" s="50"/>
      <c r="CF45" s="50"/>
      <c r="CG45" s="50"/>
      <c r="CH45" s="50"/>
      <c r="CI45" s="50"/>
      <c r="CJ45" s="50"/>
      <c r="CK45" s="50"/>
      <c r="CL45" s="50"/>
      <c r="CM45" s="50"/>
      <c r="CN45" s="50"/>
    </row>
    <row r="46" ht="15.75" customHeight="1">
      <c r="A46" s="6"/>
      <c r="B46" s="47" t="s">
        <v>37</v>
      </c>
      <c r="C46" s="48" t="s">
        <v>123</v>
      </c>
      <c r="D46" s="126"/>
      <c r="E46" s="126"/>
      <c r="F46" s="126">
        <v>613.0</v>
      </c>
      <c r="G46" s="60"/>
      <c r="H46" s="127"/>
      <c r="I46" s="127"/>
      <c r="J46" s="127"/>
      <c r="K46" s="127">
        <v>613.0</v>
      </c>
      <c r="L46" s="128"/>
      <c r="M46" s="6"/>
      <c r="N46" s="6"/>
      <c r="O46" s="60">
        <v>518.0</v>
      </c>
      <c r="P46" s="60"/>
      <c r="Q46" s="60"/>
      <c r="R46" s="60"/>
      <c r="S46" s="60">
        <v>518.0</v>
      </c>
      <c r="T46" s="175"/>
      <c r="U46" s="176"/>
      <c r="V46" s="165">
        <f>518*2</f>
        <v>1036</v>
      </c>
      <c r="W46" s="165"/>
      <c r="X46" s="168"/>
      <c r="Y46" s="165"/>
      <c r="Z46" s="165">
        <v>414.6</v>
      </c>
      <c r="AA46" s="172"/>
      <c r="AB46" s="171"/>
      <c r="AD46" s="172"/>
      <c r="AE46" s="172"/>
      <c r="AF46" s="172"/>
      <c r="AG46" s="172"/>
      <c r="AH46" s="172"/>
      <c r="AI46" s="170">
        <v>446.92</v>
      </c>
      <c r="AJ46" s="172"/>
      <c r="AK46" s="172"/>
      <c r="AL46" s="172"/>
      <c r="AM46" s="172">
        <v>446.92</v>
      </c>
      <c r="AN46" s="172"/>
      <c r="AO46" s="172"/>
      <c r="AP46" s="172"/>
      <c r="AQ46" s="172"/>
      <c r="AR46" s="172">
        <v>446.92</v>
      </c>
      <c r="AS46" s="172"/>
      <c r="AT46" s="172"/>
      <c r="AU46" s="172"/>
      <c r="AV46" s="172">
        <v>446.92</v>
      </c>
      <c r="AW46" s="172"/>
      <c r="AX46" s="172"/>
      <c r="AY46" s="172"/>
      <c r="AZ46" s="172"/>
      <c r="BA46" s="172"/>
      <c r="BB46" s="172"/>
      <c r="BC46" s="172"/>
      <c r="BD46" s="172">
        <v>446.92</v>
      </c>
      <c r="BE46" s="172"/>
      <c r="BF46" s="165"/>
      <c r="BG46" s="172"/>
      <c r="BH46" s="172"/>
      <c r="BI46" s="172">
        <v>446.92</v>
      </c>
      <c r="BJ46" s="172"/>
      <c r="BK46" s="172"/>
      <c r="BL46" s="172"/>
      <c r="BM46" s="172">
        <v>447.0</v>
      </c>
      <c r="BN46" s="172"/>
      <c r="BO46" s="172"/>
      <c r="BP46" s="172"/>
      <c r="BQ46" s="172">
        <v>447.0</v>
      </c>
      <c r="BR46" s="172"/>
      <c r="BS46" s="172"/>
      <c r="BT46" s="172"/>
      <c r="BU46" s="172"/>
      <c r="BV46" s="172">
        <v>447.0</v>
      </c>
      <c r="BW46" s="172"/>
      <c r="BX46" s="172"/>
      <c r="BY46" s="172">
        <v>448.0</v>
      </c>
      <c r="BZ46" s="172"/>
      <c r="CA46" s="172"/>
      <c r="CB46" s="172"/>
      <c r="CC46" s="172">
        <v>448.0</v>
      </c>
      <c r="CD46" s="172"/>
      <c r="CE46" s="172"/>
      <c r="CF46" s="172"/>
      <c r="CG46" s="172"/>
      <c r="CH46" s="172"/>
      <c r="CI46" s="172"/>
      <c r="CJ46" s="172"/>
      <c r="CK46" s="172"/>
      <c r="CL46" s="172"/>
      <c r="CM46" s="172"/>
      <c r="CN46" s="172"/>
    </row>
    <row r="47" ht="15.75" customHeight="1">
      <c r="A47" s="6"/>
      <c r="B47" s="47" t="s">
        <v>38</v>
      </c>
      <c r="C47" s="48" t="s">
        <v>123</v>
      </c>
      <c r="D47" s="126"/>
      <c r="E47" s="126"/>
      <c r="F47" s="126"/>
      <c r="G47" s="60">
        <v>44.2</v>
      </c>
      <c r="H47" s="127"/>
      <c r="I47" s="127"/>
      <c r="J47" s="127"/>
      <c r="K47" s="127">
        <v>44.2</v>
      </c>
      <c r="L47" s="128"/>
      <c r="M47" s="6"/>
      <c r="N47" s="6"/>
      <c r="O47" s="60"/>
      <c r="P47" s="60">
        <v>44.0</v>
      </c>
      <c r="Q47" s="60"/>
      <c r="R47" s="60"/>
      <c r="S47" s="60"/>
      <c r="T47" s="175"/>
      <c r="U47" s="176"/>
      <c r="V47" s="165">
        <v>44.2</v>
      </c>
      <c r="W47" s="165"/>
      <c r="X47" s="165"/>
      <c r="Y47" s="165"/>
      <c r="Z47" s="165">
        <v>44.2</v>
      </c>
      <c r="AA47" s="172"/>
      <c r="AB47" s="177"/>
      <c r="AD47" s="172"/>
      <c r="AE47" s="172"/>
      <c r="AF47" s="172"/>
      <c r="AG47" s="172"/>
      <c r="AH47" s="172"/>
      <c r="AI47" s="172"/>
      <c r="AJ47" s="172">
        <v>44.0</v>
      </c>
      <c r="AK47" s="172">
        <v>44.25</v>
      </c>
      <c r="AL47" s="172"/>
      <c r="AM47" s="172"/>
      <c r="AN47" s="172"/>
      <c r="AO47" s="83">
        <v>44.2</v>
      </c>
      <c r="AP47" s="172"/>
      <c r="AQ47" s="172"/>
      <c r="AR47" s="172"/>
      <c r="AS47" s="172">
        <v>44.2</v>
      </c>
      <c r="AT47" s="172"/>
      <c r="AU47" s="172"/>
      <c r="AV47" s="172">
        <v>44.0</v>
      </c>
      <c r="AW47" s="172"/>
      <c r="AX47" s="172"/>
      <c r="AY47" s="172"/>
      <c r="AZ47" s="172"/>
      <c r="BA47" s="172"/>
      <c r="BB47" s="172"/>
      <c r="BC47" s="172"/>
      <c r="BD47" s="172"/>
      <c r="BE47" s="172"/>
      <c r="BF47" s="165"/>
      <c r="BG47" s="172"/>
      <c r="BH47" s="172"/>
      <c r="BI47" s="172"/>
      <c r="BJ47" s="172"/>
      <c r="BK47" s="172"/>
      <c r="BL47" s="172"/>
      <c r="BM47" s="172">
        <v>44.2</v>
      </c>
      <c r="BN47" s="172"/>
      <c r="BO47" s="172"/>
      <c r="BP47" s="172"/>
      <c r="BQ47" s="172">
        <v>44.2</v>
      </c>
      <c r="BR47" s="172"/>
      <c r="BS47" s="172"/>
      <c r="BT47" s="172"/>
      <c r="BU47" s="172"/>
      <c r="BV47" s="172">
        <v>44.2</v>
      </c>
      <c r="BW47" s="172"/>
      <c r="BX47" s="172"/>
      <c r="BY47" s="172">
        <v>45.2</v>
      </c>
      <c r="BZ47" s="172"/>
      <c r="CA47" s="172"/>
      <c r="CB47" s="172"/>
      <c r="CC47" s="172">
        <v>45.2</v>
      </c>
      <c r="CD47" s="172"/>
      <c r="CE47" s="172"/>
      <c r="CF47" s="172"/>
      <c r="CG47" s="172"/>
      <c r="CH47" s="172"/>
      <c r="CI47" s="172"/>
      <c r="CJ47" s="172"/>
      <c r="CK47" s="172"/>
      <c r="CL47" s="172"/>
      <c r="CM47" s="172"/>
      <c r="CN47" s="172"/>
    </row>
    <row r="48" ht="15.75" customHeight="1">
      <c r="A48" s="6"/>
      <c r="B48" s="47" t="s">
        <v>86</v>
      </c>
      <c r="C48" s="48" t="s">
        <v>132</v>
      </c>
      <c r="D48" s="126"/>
      <c r="E48" s="126">
        <v>500.0</v>
      </c>
      <c r="F48" s="126"/>
      <c r="G48" s="60"/>
      <c r="H48" s="127"/>
      <c r="I48" s="127"/>
      <c r="J48" s="127"/>
      <c r="K48" s="127"/>
      <c r="L48" s="128"/>
      <c r="M48" s="6"/>
      <c r="N48" s="6"/>
      <c r="O48" s="42"/>
      <c r="P48" s="42"/>
      <c r="Q48" s="6"/>
      <c r="R48" s="42">
        <v>510.0</v>
      </c>
      <c r="S48" s="42"/>
      <c r="T48" s="166">
        <v>800.0</v>
      </c>
      <c r="U48" s="167"/>
      <c r="V48" s="168">
        <v>550.0</v>
      </c>
      <c r="W48" s="168"/>
      <c r="X48" s="168"/>
      <c r="Y48" s="168"/>
      <c r="Z48" s="139"/>
      <c r="AA48" s="84">
        <v>500.0</v>
      </c>
      <c r="AB48" s="171"/>
      <c r="AD48" s="84"/>
      <c r="AE48" s="84"/>
      <c r="AF48" s="84"/>
      <c r="AG48" s="84"/>
      <c r="AH48" s="84"/>
      <c r="AI48" s="84"/>
      <c r="AJ48" s="84"/>
      <c r="AK48" s="84"/>
      <c r="AL48" s="172"/>
      <c r="AM48" s="84"/>
      <c r="AN48" s="84">
        <v>814.76</v>
      </c>
      <c r="AO48" s="84"/>
      <c r="AP48" s="84"/>
      <c r="AQ48" s="84"/>
      <c r="AR48" s="84"/>
      <c r="AS48" s="84"/>
      <c r="AT48" s="84"/>
      <c r="AU48" s="137"/>
      <c r="AV48" s="84"/>
      <c r="AW48" s="84"/>
      <c r="AX48" s="84">
        <f>1167.39/2</f>
        <v>583.695</v>
      </c>
      <c r="AY48" s="84"/>
      <c r="AZ48" s="84"/>
      <c r="BA48" s="84"/>
      <c r="BB48" s="84">
        <v>680.0</v>
      </c>
      <c r="BC48" s="84"/>
      <c r="BD48" s="84">
        <v>520.0</v>
      </c>
      <c r="BE48" s="84"/>
      <c r="BF48" s="168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</row>
    <row r="49" ht="15.75" customHeight="1">
      <c r="A49" s="6"/>
      <c r="B49" s="47" t="s">
        <v>133</v>
      </c>
      <c r="C49" s="48" t="s">
        <v>134</v>
      </c>
      <c r="D49" s="126"/>
      <c r="E49" s="126"/>
      <c r="F49" s="126"/>
      <c r="G49" s="60"/>
      <c r="H49" s="127"/>
      <c r="I49" s="127"/>
      <c r="J49" s="127"/>
      <c r="K49" s="127"/>
      <c r="L49" s="128"/>
      <c r="M49" s="6"/>
      <c r="N49" s="6"/>
      <c r="O49" s="42"/>
      <c r="P49" s="42">
        <v>319.08</v>
      </c>
      <c r="Q49" s="42"/>
      <c r="R49" s="42"/>
      <c r="S49" s="42"/>
      <c r="T49" s="166"/>
      <c r="U49" s="167"/>
      <c r="V49" s="168">
        <v>157.39</v>
      </c>
      <c r="W49" s="168"/>
      <c r="X49" s="168"/>
      <c r="Y49" s="168"/>
      <c r="Z49" s="168"/>
      <c r="AA49" s="84"/>
      <c r="AD49" s="171">
        <v>144.45</v>
      </c>
      <c r="AE49" s="84"/>
      <c r="AF49" s="84">
        <v>562.78</v>
      </c>
      <c r="AG49" s="84"/>
      <c r="AH49" s="84"/>
      <c r="AI49" s="84"/>
      <c r="AJ49" s="84"/>
      <c r="AK49" s="84"/>
      <c r="AL49" s="172"/>
      <c r="AM49" s="84"/>
      <c r="AN49" s="84">
        <v>229.82</v>
      </c>
      <c r="AO49" s="84"/>
      <c r="AP49" s="84"/>
      <c r="AQ49" s="84"/>
      <c r="AR49" s="84"/>
      <c r="AS49" s="84"/>
      <c r="AT49" s="85"/>
      <c r="AU49" s="82">
        <v>223.6</v>
      </c>
      <c r="AV49" s="84"/>
      <c r="AW49" s="84">
        <v>115.0</v>
      </c>
      <c r="AX49" s="84"/>
      <c r="AY49" s="84"/>
      <c r="AZ49" s="84"/>
      <c r="BA49" s="84"/>
      <c r="BB49" s="84">
        <v>115.0</v>
      </c>
      <c r="BC49" s="84"/>
      <c r="BD49" s="84"/>
      <c r="BE49" s="84"/>
      <c r="BF49" s="168"/>
      <c r="BG49" s="84"/>
      <c r="BH49" s="84"/>
      <c r="BI49" s="84"/>
      <c r="BJ49" s="84"/>
      <c r="BK49" s="84"/>
      <c r="BL49" s="84"/>
      <c r="BM49" s="84"/>
      <c r="BN49" s="84"/>
      <c r="BO49" s="84">
        <v>123.71</v>
      </c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>
        <v>124.71</v>
      </c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</row>
    <row r="50" ht="15.75" customHeight="1">
      <c r="A50" s="6"/>
      <c r="B50" s="47" t="s">
        <v>41</v>
      </c>
      <c r="C50" s="48"/>
      <c r="D50" s="126"/>
      <c r="E50" s="126"/>
      <c r="F50" s="126"/>
      <c r="G50" s="60"/>
      <c r="H50" s="127"/>
      <c r="I50" s="127">
        <v>1000.0</v>
      </c>
      <c r="J50" s="127"/>
      <c r="K50" s="127"/>
      <c r="L50" s="128"/>
      <c r="M50" s="6"/>
      <c r="N50" s="6"/>
      <c r="O50" s="42"/>
      <c r="P50" s="42"/>
      <c r="Q50" s="6"/>
      <c r="R50" s="42"/>
      <c r="S50" s="42"/>
      <c r="T50" s="166"/>
      <c r="U50" s="167"/>
      <c r="V50" s="168"/>
      <c r="W50" s="168"/>
      <c r="X50" s="168"/>
      <c r="Y50" s="168"/>
      <c r="Z50" s="139"/>
      <c r="AB50" s="171"/>
      <c r="AD50" s="84">
        <f>600</f>
        <v>600</v>
      </c>
      <c r="AE50" s="84"/>
      <c r="AF50" s="84">
        <v>889.35</v>
      </c>
      <c r="AG50" s="84"/>
      <c r="AH50" s="84"/>
      <c r="AI50" s="84"/>
      <c r="AJ50" s="84"/>
      <c r="AK50" s="84"/>
      <c r="AL50" s="172"/>
      <c r="AM50" s="84"/>
      <c r="AN50" s="84">
        <v>636.56</v>
      </c>
      <c r="AO50" s="178">
        <v>100.0</v>
      </c>
      <c r="AP50" s="178">
        <v>350.0</v>
      </c>
      <c r="AQ50" s="84">
        <v>500.0</v>
      </c>
      <c r="AR50" s="84"/>
      <c r="AS50" s="84"/>
      <c r="AT50" s="84"/>
      <c r="AV50" s="179"/>
      <c r="AW50" s="84"/>
      <c r="AX50" s="84"/>
      <c r="AZ50" s="84"/>
      <c r="BA50" s="84"/>
      <c r="BB50" s="84"/>
      <c r="BD50" s="84"/>
      <c r="BE50" s="84"/>
      <c r="BF50" s="168"/>
      <c r="BG50" s="84"/>
      <c r="BJ50" s="84"/>
      <c r="BK50" s="84"/>
      <c r="BL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Z50" s="84"/>
      <c r="CA50" s="84">
        <v>4710.9</v>
      </c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</row>
    <row r="51" ht="15.75" customHeight="1">
      <c r="A51" s="6"/>
      <c r="B51" s="47" t="s">
        <v>135</v>
      </c>
      <c r="C51" s="48"/>
      <c r="D51" s="140"/>
      <c r="E51" s="140"/>
      <c r="F51" s="140"/>
      <c r="G51" s="141"/>
      <c r="H51" s="50"/>
      <c r="I51" s="50"/>
      <c r="J51" s="50"/>
      <c r="K51" s="50"/>
      <c r="L51" s="128"/>
      <c r="M51" s="6"/>
      <c r="N51" s="6"/>
      <c r="O51" s="6"/>
      <c r="P51" s="6"/>
      <c r="Q51" s="6"/>
      <c r="R51" s="6"/>
      <c r="S51" s="6"/>
      <c r="T51" s="166"/>
      <c r="U51" s="167"/>
      <c r="V51" s="168">
        <v>80.0</v>
      </c>
      <c r="W51" s="168"/>
      <c r="X51" s="168"/>
      <c r="Y51" s="168"/>
      <c r="Z51" s="168">
        <v>78.65</v>
      </c>
      <c r="AA51" s="84"/>
      <c r="AB51" s="171"/>
      <c r="AD51" s="84">
        <v>97.52</v>
      </c>
      <c r="AE51" s="84"/>
      <c r="AF51" s="84">
        <v>167.0</v>
      </c>
      <c r="AG51" s="84"/>
      <c r="AH51" s="84"/>
      <c r="AI51" s="84"/>
      <c r="AJ51" s="84"/>
      <c r="AK51" s="84"/>
      <c r="AL51" s="84"/>
      <c r="AM51" s="84"/>
      <c r="AN51" s="84"/>
      <c r="AO51" s="83"/>
      <c r="AP51" s="84"/>
      <c r="AQ51" s="84"/>
      <c r="AR51" s="84"/>
      <c r="AS51" s="84"/>
      <c r="AT51" s="84"/>
      <c r="AV51" s="84"/>
      <c r="AW51" s="84"/>
      <c r="AX51" s="84"/>
      <c r="AY51" s="84"/>
      <c r="BA51" s="84"/>
      <c r="BB51" s="84"/>
      <c r="BC51" s="84"/>
      <c r="BE51" s="84"/>
      <c r="BF51" s="168"/>
      <c r="BG51" s="84"/>
      <c r="BH51" s="84"/>
      <c r="BI51" s="84"/>
      <c r="BJ51" s="84"/>
      <c r="BL51" s="84"/>
      <c r="BN51" s="84"/>
      <c r="BO51" s="84"/>
      <c r="BQ51" s="84"/>
      <c r="BR51" s="84">
        <v>20000.0</v>
      </c>
      <c r="BS51" s="84"/>
      <c r="BT51" s="84"/>
      <c r="BU51" s="84"/>
      <c r="BV51" s="84"/>
      <c r="BX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</row>
    <row r="52" ht="15.75" customHeight="1">
      <c r="A52" s="6"/>
      <c r="B52" s="47" t="s">
        <v>136</v>
      </c>
      <c r="C52" s="48" t="s">
        <v>137</v>
      </c>
      <c r="D52" s="140"/>
      <c r="E52" s="140"/>
      <c r="F52" s="140"/>
      <c r="G52" s="141"/>
      <c r="H52" s="50"/>
      <c r="I52" s="50"/>
      <c r="J52" s="50"/>
      <c r="K52" s="50"/>
      <c r="L52" s="128"/>
      <c r="M52" s="6"/>
      <c r="N52" s="6"/>
      <c r="O52" s="6"/>
      <c r="P52" s="6"/>
      <c r="Q52" s="6"/>
      <c r="R52" s="6"/>
      <c r="S52" s="6"/>
      <c r="T52" s="166"/>
      <c r="U52" s="167"/>
      <c r="V52" s="168">
        <v>170.0</v>
      </c>
      <c r="W52" s="168"/>
      <c r="X52" s="168"/>
      <c r="Y52" s="168"/>
      <c r="Z52" s="168"/>
      <c r="AA52" s="84"/>
      <c r="AB52" s="171"/>
      <c r="AD52" s="84"/>
      <c r="AE52" s="84">
        <v>170.0</v>
      </c>
      <c r="AF52" s="84">
        <v>360.83</v>
      </c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>
        <v>220.0</v>
      </c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168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</row>
    <row r="53" ht="15.75" customHeight="1">
      <c r="A53" s="6"/>
      <c r="B53" s="47" t="s">
        <v>138</v>
      </c>
      <c r="C53" s="48" t="s">
        <v>139</v>
      </c>
      <c r="D53" s="140"/>
      <c r="E53" s="140"/>
      <c r="F53" s="140"/>
      <c r="G53" s="141"/>
      <c r="H53" s="50"/>
      <c r="I53" s="50"/>
      <c r="J53" s="50"/>
      <c r="K53" s="50"/>
      <c r="L53" s="128"/>
      <c r="M53" s="6"/>
      <c r="N53" s="6"/>
      <c r="O53" s="6"/>
      <c r="P53" s="6"/>
      <c r="Q53" s="6"/>
      <c r="R53" s="6"/>
      <c r="S53" s="6"/>
      <c r="T53" s="166"/>
      <c r="U53" s="167"/>
      <c r="V53" s="168"/>
      <c r="W53" s="168"/>
      <c r="X53" s="139"/>
      <c r="Y53" s="168"/>
      <c r="Z53" s="139"/>
      <c r="AB53" s="171"/>
      <c r="AD53" s="84"/>
      <c r="AE53" s="84"/>
      <c r="AG53" s="84">
        <v>1200.0</v>
      </c>
      <c r="AH53" s="84"/>
      <c r="AI53" s="84"/>
      <c r="AK53" s="84"/>
      <c r="AL53" s="172">
        <v>1380.0</v>
      </c>
      <c r="AM53" s="84"/>
      <c r="AN53" s="84"/>
      <c r="AO53" s="84"/>
      <c r="AP53" s="84">
        <v>206.99</v>
      </c>
      <c r="AQ53" s="84"/>
      <c r="AR53" s="84"/>
      <c r="AS53" s="84"/>
      <c r="AT53" s="84"/>
      <c r="AU53" s="84">
        <v>20.0</v>
      </c>
      <c r="AV53" s="84"/>
      <c r="AW53" s="84"/>
      <c r="AX53" s="84"/>
      <c r="AY53" s="84"/>
      <c r="AZ53" s="84"/>
      <c r="BA53" s="84"/>
      <c r="BB53" s="84"/>
      <c r="BC53" s="84"/>
      <c r="BD53" s="84">
        <v>20.0</v>
      </c>
      <c r="BE53" s="84"/>
      <c r="BF53" s="168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</row>
    <row r="54" ht="15.75" customHeight="1">
      <c r="A54" s="6"/>
      <c r="B54" s="47" t="s">
        <v>43</v>
      </c>
      <c r="C54" s="48"/>
      <c r="D54" s="140"/>
      <c r="E54" s="140"/>
      <c r="F54" s="140"/>
      <c r="G54" s="141"/>
      <c r="H54" s="50"/>
      <c r="I54" s="50"/>
      <c r="J54" s="50"/>
      <c r="K54" s="50"/>
      <c r="L54" s="128"/>
      <c r="M54" s="6"/>
      <c r="N54" s="6"/>
      <c r="O54" s="6"/>
      <c r="P54" s="6"/>
      <c r="Q54" s="6"/>
      <c r="R54" s="6"/>
      <c r="S54" s="6"/>
      <c r="T54" s="166"/>
      <c r="U54" s="167"/>
      <c r="V54" s="168"/>
      <c r="W54" s="168"/>
      <c r="X54" s="168"/>
      <c r="Y54" s="168"/>
      <c r="Z54" s="139"/>
      <c r="AB54" s="171"/>
      <c r="AD54" s="84"/>
      <c r="AE54" s="84"/>
      <c r="AF54" s="84">
        <v>661.0</v>
      </c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>
        <f>454.25+400</f>
        <v>854.25</v>
      </c>
      <c r="AV54" s="84"/>
      <c r="AW54" s="84"/>
      <c r="AX54" s="84"/>
      <c r="AY54" s="84"/>
      <c r="AZ54" s="84"/>
      <c r="BA54" s="84"/>
      <c r="BB54" s="84"/>
      <c r="BC54" s="84"/>
      <c r="BD54" s="84"/>
      <c r="BE54" s="85"/>
      <c r="BF54" s="168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</row>
    <row r="55" ht="15.75" customHeight="1">
      <c r="A55" s="6"/>
      <c r="B55" s="47" t="s">
        <v>140</v>
      </c>
      <c r="C55" s="48" t="s">
        <v>141</v>
      </c>
      <c r="D55" s="140"/>
      <c r="E55" s="140"/>
      <c r="F55" s="140"/>
      <c r="G55" s="141"/>
      <c r="H55" s="50"/>
      <c r="I55" s="50"/>
      <c r="J55" s="50"/>
      <c r="K55" s="50"/>
      <c r="L55" s="128"/>
      <c r="M55" s="6"/>
      <c r="N55" s="6"/>
      <c r="O55" s="6"/>
      <c r="P55" s="6"/>
      <c r="Q55" s="6"/>
      <c r="R55" s="6"/>
      <c r="S55" s="6"/>
      <c r="T55" s="166"/>
      <c r="U55" s="167"/>
      <c r="V55" s="168"/>
      <c r="W55" s="168"/>
      <c r="X55" s="168"/>
      <c r="Y55" s="168"/>
      <c r="Z55" s="168"/>
      <c r="AA55" s="84"/>
      <c r="AB55" s="171"/>
      <c r="AC55" s="84"/>
      <c r="AD55" s="84"/>
      <c r="AE55" s="84"/>
      <c r="AF55" s="173"/>
      <c r="AG55" s="84"/>
      <c r="AH55" s="84"/>
      <c r="AI55" s="84"/>
      <c r="AJ55" s="84"/>
      <c r="AK55" s="84"/>
      <c r="AL55" s="84"/>
      <c r="AM55" s="84"/>
      <c r="AN55" s="180"/>
      <c r="AO55" s="180"/>
      <c r="AP55" s="180"/>
      <c r="AQ55" s="181"/>
      <c r="AR55" s="181"/>
      <c r="AS55" s="181"/>
      <c r="AT55" s="181"/>
      <c r="AV55" s="84"/>
      <c r="AW55" s="181">
        <v>1035.54</v>
      </c>
      <c r="AX55" s="84"/>
      <c r="AY55" s="84"/>
      <c r="AZ55" s="84"/>
      <c r="BA55" s="84"/>
      <c r="BB55" s="84"/>
      <c r="BC55" s="84"/>
      <c r="BD55" s="84"/>
      <c r="BE55" s="84"/>
      <c r="BF55" s="168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</row>
    <row r="56" ht="15.75" customHeight="1">
      <c r="A56" s="6"/>
      <c r="B56" s="47" t="s">
        <v>142</v>
      </c>
      <c r="C56" s="48" t="s">
        <v>143</v>
      </c>
      <c r="D56" s="140"/>
      <c r="E56" s="140"/>
      <c r="F56" s="140"/>
      <c r="G56" s="141"/>
      <c r="H56" s="50"/>
      <c r="I56" s="50"/>
      <c r="J56" s="50"/>
      <c r="K56" s="50"/>
      <c r="L56" s="128"/>
      <c r="M56" s="6"/>
      <c r="N56" s="6"/>
      <c r="O56" s="6"/>
      <c r="P56" s="6"/>
      <c r="Q56" s="6"/>
      <c r="R56" s="6"/>
      <c r="S56" s="6"/>
      <c r="T56" s="166">
        <v>30.11</v>
      </c>
      <c r="U56" s="182">
        <v>115.51</v>
      </c>
      <c r="V56" s="168"/>
      <c r="W56" s="168"/>
      <c r="X56" s="168">
        <v>28.38</v>
      </c>
      <c r="Y56" s="168"/>
      <c r="Z56" s="168"/>
      <c r="AA56" s="84"/>
      <c r="AB56" s="171"/>
      <c r="AC56" s="84"/>
      <c r="AD56" s="84"/>
      <c r="AE56" s="84"/>
      <c r="AF56" s="84"/>
      <c r="AG56" s="84"/>
      <c r="AH56" s="170">
        <v>103.31</v>
      </c>
      <c r="AI56" s="84"/>
      <c r="AJ56" s="84"/>
      <c r="AK56" s="84"/>
      <c r="AL56" s="84">
        <f>27+107</f>
        <v>134</v>
      </c>
      <c r="AM56" s="172"/>
      <c r="AN56" s="84"/>
      <c r="AO56" s="84"/>
      <c r="AP56" s="84"/>
      <c r="AQ56" s="84"/>
      <c r="AR56" s="84"/>
      <c r="AS56" s="84"/>
      <c r="AT56" s="84"/>
      <c r="AU56" s="84">
        <v>125.0</v>
      </c>
      <c r="AV56" s="84"/>
      <c r="AW56" s="84"/>
      <c r="AX56" s="84"/>
      <c r="AY56" s="84">
        <v>125.0</v>
      </c>
      <c r="AZ56" s="84"/>
      <c r="BA56" s="84"/>
      <c r="BB56" s="84"/>
      <c r="BC56" s="84">
        <v>125.0</v>
      </c>
      <c r="BD56" s="84"/>
      <c r="BE56" s="84"/>
      <c r="BF56" s="168"/>
      <c r="BG56" s="84"/>
      <c r="BH56" s="84"/>
      <c r="BI56" s="84"/>
      <c r="BJ56" s="84"/>
      <c r="BK56" s="183">
        <v>26.84</v>
      </c>
      <c r="BL56" s="84">
        <v>104.84</v>
      </c>
      <c r="BM56" s="84"/>
      <c r="BN56" s="84"/>
      <c r="BO56" s="84"/>
      <c r="BP56" s="183">
        <v>26.84</v>
      </c>
      <c r="BQ56" s="84">
        <v>104.84</v>
      </c>
      <c r="BR56" s="84"/>
      <c r="BS56" s="84"/>
      <c r="BT56" s="183">
        <v>26.84</v>
      </c>
      <c r="BU56" s="84">
        <v>104.84</v>
      </c>
      <c r="BV56" s="84"/>
      <c r="BX56" s="183"/>
      <c r="BY56" s="84">
        <f>260.84+26.84</f>
        <v>287.68</v>
      </c>
      <c r="BZ56" s="84"/>
      <c r="CA56" s="84"/>
      <c r="CC56" s="183">
        <v>26.84</v>
      </c>
      <c r="CD56" s="84">
        <v>260.84</v>
      </c>
      <c r="CE56" s="84"/>
      <c r="CF56" s="84"/>
      <c r="CG56" s="84"/>
      <c r="CH56" s="84"/>
      <c r="CI56" s="84"/>
      <c r="CJ56" s="84"/>
      <c r="CK56" s="84"/>
      <c r="CL56" s="84"/>
      <c r="CM56" s="84"/>
      <c r="CN56" s="84"/>
    </row>
    <row r="57" ht="15.75" customHeight="1">
      <c r="A57" s="6"/>
      <c r="B57" s="47" t="s">
        <v>144</v>
      </c>
      <c r="C57" s="48" t="s">
        <v>123</v>
      </c>
      <c r="D57" s="140"/>
      <c r="E57" s="140"/>
      <c r="F57" s="140"/>
      <c r="G57" s="141"/>
      <c r="H57" s="50"/>
      <c r="I57" s="50"/>
      <c r="J57" s="50"/>
      <c r="K57" s="50"/>
      <c r="L57" s="128"/>
      <c r="M57" s="6"/>
      <c r="N57" s="6"/>
      <c r="O57" s="6"/>
      <c r="P57" s="6"/>
      <c r="Q57" s="6"/>
      <c r="R57" s="6"/>
      <c r="S57" s="6"/>
      <c r="T57" s="166">
        <v>75.0</v>
      </c>
      <c r="U57" s="182"/>
      <c r="V57" s="168"/>
      <c r="W57" s="168">
        <v>80.0</v>
      </c>
      <c r="X57" s="168"/>
      <c r="Y57" s="168"/>
      <c r="Z57" s="168">
        <v>75.0</v>
      </c>
      <c r="AA57" s="84"/>
      <c r="AB57" s="171"/>
      <c r="AC57" s="84"/>
      <c r="AD57" s="84"/>
      <c r="AE57" s="84">
        <v>75.0</v>
      </c>
      <c r="AF57" s="84"/>
      <c r="AG57" s="84"/>
      <c r="AH57" s="170">
        <v>75.0</v>
      </c>
      <c r="AI57" s="84"/>
      <c r="AJ57" s="84">
        <v>75.0</v>
      </c>
      <c r="AK57" s="84"/>
      <c r="AL57" s="84"/>
      <c r="AM57" s="84"/>
      <c r="AN57" s="84"/>
      <c r="AO57" s="84">
        <v>75.0</v>
      </c>
      <c r="AP57" s="84"/>
      <c r="AQ57" s="84"/>
      <c r="AR57" s="84">
        <v>6.0</v>
      </c>
      <c r="AS57" s="84">
        <v>90.0</v>
      </c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168"/>
      <c r="BG57" s="84"/>
      <c r="BH57" s="84"/>
      <c r="BI57" s="84"/>
      <c r="BJ57" s="84"/>
      <c r="BK57" s="84"/>
      <c r="BL57" s="84"/>
      <c r="BM57" s="84">
        <v>100.0</v>
      </c>
      <c r="BN57" s="84"/>
      <c r="BO57" s="84"/>
      <c r="BP57" s="84"/>
      <c r="BQ57" s="84">
        <v>100.0</v>
      </c>
      <c r="BR57" s="84"/>
      <c r="BS57" s="84"/>
      <c r="BT57" s="84"/>
      <c r="BU57" s="84"/>
      <c r="BV57" s="84">
        <v>100.0</v>
      </c>
      <c r="BW57" s="84"/>
      <c r="BX57" s="84"/>
      <c r="BZ57" s="84">
        <v>100.0</v>
      </c>
      <c r="CA57" s="84"/>
      <c r="CB57" s="84"/>
      <c r="CD57" s="84">
        <v>100.0</v>
      </c>
      <c r="CE57" s="84"/>
      <c r="CF57" s="84"/>
      <c r="CG57" s="84"/>
      <c r="CH57" s="84"/>
      <c r="CI57" s="84"/>
      <c r="CJ57" s="84"/>
      <c r="CK57" s="84"/>
      <c r="CL57" s="84"/>
      <c r="CM57" s="84"/>
      <c r="CN57" s="84"/>
    </row>
    <row r="58" ht="15.75" customHeight="1">
      <c r="A58" s="6"/>
      <c r="B58" s="47" t="s">
        <v>145</v>
      </c>
      <c r="C58" s="48" t="s">
        <v>146</v>
      </c>
      <c r="D58" s="140"/>
      <c r="E58" s="140"/>
      <c r="F58" s="140"/>
      <c r="G58" s="141"/>
      <c r="H58" s="50"/>
      <c r="I58" s="50"/>
      <c r="J58" s="50"/>
      <c r="K58" s="50"/>
      <c r="L58" s="128"/>
      <c r="M58" s="6"/>
      <c r="N58" s="6"/>
      <c r="O58" s="6"/>
      <c r="P58" s="6"/>
      <c r="Q58" s="6"/>
      <c r="R58" s="6"/>
      <c r="S58" s="6"/>
      <c r="T58" s="166"/>
      <c r="U58" s="182"/>
      <c r="V58" s="184">
        <v>33.35</v>
      </c>
      <c r="W58" s="168"/>
      <c r="X58" s="168"/>
      <c r="Y58" s="168"/>
      <c r="Z58" s="168">
        <v>33.35</v>
      </c>
      <c r="AA58" s="84"/>
      <c r="AB58" s="171"/>
      <c r="AC58" s="84"/>
      <c r="AD58" s="84">
        <v>33.35</v>
      </c>
      <c r="AE58" s="84"/>
      <c r="AF58" s="84"/>
      <c r="AG58" s="84"/>
      <c r="AH58" s="84"/>
      <c r="AI58" s="170">
        <v>33.0</v>
      </c>
      <c r="AJ58" s="84"/>
      <c r="AK58" s="84"/>
      <c r="AL58" s="84"/>
      <c r="AM58" s="84">
        <v>33.0</v>
      </c>
      <c r="AN58" s="84"/>
      <c r="AO58" s="84"/>
      <c r="AP58" s="84"/>
      <c r="AQ58" s="84"/>
      <c r="AR58" s="84"/>
      <c r="AS58" s="84"/>
      <c r="AT58" s="84"/>
      <c r="AU58" s="84"/>
      <c r="AV58" s="84">
        <v>33.0</v>
      </c>
      <c r="AW58" s="84"/>
      <c r="AX58" s="84"/>
      <c r="AY58" s="84"/>
      <c r="AZ58" s="84"/>
      <c r="BA58" s="84"/>
      <c r="BB58" s="84"/>
      <c r="BC58" s="84"/>
      <c r="BD58" s="84">
        <v>33.0</v>
      </c>
      <c r="BE58" s="84"/>
      <c r="BF58" s="168"/>
      <c r="BG58" s="84"/>
      <c r="BH58" s="84"/>
      <c r="BI58" s="84"/>
      <c r="BJ58" s="84"/>
      <c r="BK58" s="84"/>
      <c r="BL58" s="183">
        <v>33.35</v>
      </c>
      <c r="BM58" s="84"/>
      <c r="BN58" s="84"/>
      <c r="BO58" s="84"/>
      <c r="BP58" s="84"/>
      <c r="BQ58" s="183">
        <v>33.35</v>
      </c>
      <c r="BR58" s="84"/>
      <c r="BS58" s="84"/>
      <c r="BT58" s="84"/>
      <c r="BU58" s="183">
        <v>33.35</v>
      </c>
      <c r="BV58" s="84"/>
      <c r="BW58" s="84"/>
      <c r="BY58" s="84"/>
      <c r="BZ58" s="183">
        <v>34.35</v>
      </c>
      <c r="CA58" s="84"/>
      <c r="CB58" s="84"/>
      <c r="CC58" s="183">
        <v>34.35</v>
      </c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</row>
    <row r="59" ht="15.75" hidden="1" customHeight="1">
      <c r="A59" s="6"/>
      <c r="B59" s="47" t="s">
        <v>147</v>
      </c>
      <c r="C59" s="48" t="s">
        <v>148</v>
      </c>
      <c r="D59" s="140"/>
      <c r="E59" s="140"/>
      <c r="F59" s="140"/>
      <c r="G59" s="141"/>
      <c r="H59" s="50"/>
      <c r="I59" s="50"/>
      <c r="J59" s="50"/>
      <c r="K59" s="50"/>
      <c r="L59" s="128"/>
      <c r="M59" s="6"/>
      <c r="N59" s="6"/>
      <c r="O59" s="6"/>
      <c r="P59" s="6"/>
      <c r="Q59" s="6"/>
      <c r="R59" s="6"/>
      <c r="S59" s="6"/>
      <c r="T59" s="166"/>
      <c r="U59" s="182"/>
      <c r="V59" s="168"/>
      <c r="W59" s="168"/>
      <c r="X59" s="168"/>
      <c r="Y59" s="168"/>
      <c r="Z59" s="139"/>
      <c r="AA59" s="84"/>
      <c r="AB59" s="169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R59" s="84"/>
      <c r="AS59" s="84">
        <v>348.0</v>
      </c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168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</row>
    <row r="60" ht="15.75" customHeight="1">
      <c r="A60" s="6"/>
      <c r="B60" s="47" t="s">
        <v>149</v>
      </c>
      <c r="C60" s="48" t="s">
        <v>150</v>
      </c>
      <c r="D60" s="140"/>
      <c r="E60" s="140"/>
      <c r="F60" s="140"/>
      <c r="G60" s="141"/>
      <c r="H60" s="50"/>
      <c r="I60" s="50"/>
      <c r="J60" s="50"/>
      <c r="K60" s="50"/>
      <c r="L60" s="128"/>
      <c r="M60" s="6"/>
      <c r="N60" s="6"/>
      <c r="O60" s="6"/>
      <c r="P60" s="6"/>
      <c r="Q60" s="6"/>
      <c r="R60" s="6"/>
      <c r="S60" s="6"/>
      <c r="T60" s="166"/>
      <c r="U60" s="182">
        <v>34.5</v>
      </c>
      <c r="V60" s="168"/>
      <c r="W60" s="168"/>
      <c r="X60" s="168"/>
      <c r="Y60" s="168"/>
      <c r="Z60" s="168">
        <v>34.5</v>
      </c>
      <c r="AA60" s="84"/>
      <c r="AB60" s="171"/>
      <c r="AC60" s="84"/>
      <c r="AD60" s="84">
        <v>34.5</v>
      </c>
      <c r="AE60" s="84"/>
      <c r="AF60" s="84"/>
      <c r="AG60" s="84"/>
      <c r="AH60" s="84"/>
      <c r="AI60" s="170">
        <v>35.0</v>
      </c>
      <c r="AJ60" s="84"/>
      <c r="AK60" s="84"/>
      <c r="AL60" s="84"/>
      <c r="AM60" s="84">
        <v>35.0</v>
      </c>
      <c r="AN60" s="84"/>
      <c r="AO60" s="84"/>
      <c r="AP60" s="84"/>
      <c r="AQ60" s="84"/>
      <c r="AR60" s="84"/>
      <c r="AS60" s="84"/>
      <c r="AT60" s="84"/>
      <c r="AU60" s="84"/>
      <c r="AV60" s="84">
        <v>35.0</v>
      </c>
      <c r="AW60" s="84"/>
      <c r="AX60" s="84"/>
      <c r="AY60" s="84"/>
      <c r="AZ60" s="84"/>
      <c r="BA60" s="84"/>
      <c r="BB60" s="84"/>
      <c r="BC60" s="84"/>
      <c r="BD60" s="84">
        <v>35.0</v>
      </c>
      <c r="BE60" s="84"/>
      <c r="BF60" s="168"/>
      <c r="BG60" s="84"/>
      <c r="BH60" s="84"/>
      <c r="BI60" s="84"/>
      <c r="BJ60" s="84"/>
      <c r="BK60" s="84"/>
      <c r="BL60" s="84"/>
      <c r="BM60" s="183">
        <v>34.5</v>
      </c>
      <c r="BN60" s="84"/>
      <c r="BO60" s="84"/>
      <c r="BP60" s="84"/>
      <c r="BQ60" s="84"/>
      <c r="BR60" s="183">
        <v>34.5</v>
      </c>
      <c r="BS60" s="84"/>
      <c r="BT60" s="84"/>
      <c r="BU60" s="84"/>
      <c r="BV60" s="183">
        <v>34.5</v>
      </c>
      <c r="BW60" s="84"/>
      <c r="BX60" s="84"/>
      <c r="BZ60" s="183">
        <v>35.5</v>
      </c>
      <c r="CA60" s="84"/>
      <c r="CB60" s="84"/>
      <c r="CC60" s="84"/>
      <c r="CD60" s="183">
        <v>35.5</v>
      </c>
      <c r="CE60" s="84"/>
      <c r="CF60" s="84"/>
      <c r="CG60" s="84"/>
      <c r="CH60" s="84"/>
      <c r="CI60" s="84"/>
      <c r="CJ60" s="84"/>
      <c r="CK60" s="84"/>
      <c r="CL60" s="84"/>
      <c r="CM60" s="84"/>
      <c r="CN60" s="84"/>
    </row>
    <row r="61" ht="15.75" customHeight="1">
      <c r="A61" s="6"/>
      <c r="B61" s="47" t="s">
        <v>151</v>
      </c>
      <c r="C61" s="48" t="s">
        <v>152</v>
      </c>
      <c r="D61" s="140"/>
      <c r="E61" s="140"/>
      <c r="F61" s="140"/>
      <c r="G61" s="141"/>
      <c r="H61" s="50"/>
      <c r="I61" s="50"/>
      <c r="J61" s="50"/>
      <c r="K61" s="50"/>
      <c r="L61" s="128"/>
      <c r="M61" s="6"/>
      <c r="N61" s="6"/>
      <c r="O61" s="6"/>
      <c r="P61" s="6"/>
      <c r="Q61" s="6"/>
      <c r="R61" s="6"/>
      <c r="S61" s="6"/>
      <c r="T61" s="166"/>
      <c r="U61" s="182"/>
      <c r="V61" s="168">
        <v>21.85</v>
      </c>
      <c r="W61" s="168"/>
      <c r="X61" s="168"/>
      <c r="Y61" s="168"/>
      <c r="Z61" s="168">
        <v>21.85</v>
      </c>
      <c r="AA61" s="84"/>
      <c r="AB61" s="171"/>
      <c r="AC61" s="84"/>
      <c r="AD61" s="84"/>
      <c r="AE61" s="84">
        <v>21.85</v>
      </c>
      <c r="AF61" s="84"/>
      <c r="AG61" s="84"/>
      <c r="AH61" s="84"/>
      <c r="AI61" s="84"/>
      <c r="AJ61" s="84">
        <v>22.0</v>
      </c>
      <c r="AK61" s="84"/>
      <c r="AL61" s="84"/>
      <c r="AM61" s="84">
        <v>43.7</v>
      </c>
      <c r="AN61" s="84"/>
      <c r="AO61" s="84"/>
      <c r="AP61" s="84"/>
      <c r="AQ61" s="84"/>
      <c r="AR61" s="84"/>
      <c r="AS61" s="84"/>
      <c r="AT61" s="84"/>
      <c r="AU61" s="84"/>
      <c r="AV61" s="84">
        <v>22.0</v>
      </c>
      <c r="AW61" s="84"/>
      <c r="AX61" s="84"/>
      <c r="AY61" s="84"/>
      <c r="AZ61" s="84"/>
      <c r="BA61" s="84"/>
      <c r="BB61" s="84"/>
      <c r="BC61" s="84"/>
      <c r="BD61" s="84">
        <v>22.0</v>
      </c>
      <c r="BE61" s="84"/>
      <c r="BF61" s="168"/>
      <c r="BG61" s="84"/>
      <c r="BH61" s="84"/>
      <c r="BI61" s="84"/>
      <c r="BJ61" s="84"/>
      <c r="BK61" s="84"/>
      <c r="BL61" s="84"/>
      <c r="BM61" s="84">
        <v>65.55</v>
      </c>
      <c r="BN61" s="84"/>
      <c r="BO61" s="84"/>
      <c r="BP61" s="84"/>
      <c r="BQ61" s="84"/>
      <c r="BR61" s="84">
        <v>65.55</v>
      </c>
      <c r="BS61" s="84"/>
      <c r="BT61" s="84"/>
      <c r="BU61" s="84"/>
      <c r="BV61" s="84">
        <v>65.55</v>
      </c>
      <c r="BW61" s="84"/>
      <c r="BX61" s="84"/>
      <c r="BZ61" s="84">
        <v>66.55</v>
      </c>
      <c r="CA61" s="84"/>
      <c r="CB61" s="84"/>
      <c r="CC61" s="84"/>
      <c r="CD61" s="84">
        <v>66.55</v>
      </c>
      <c r="CE61" s="84"/>
      <c r="CF61" s="84"/>
      <c r="CG61" s="84"/>
      <c r="CH61" s="84"/>
      <c r="CI61" s="84"/>
      <c r="CJ61" s="84"/>
      <c r="CK61" s="84"/>
      <c r="CL61" s="84"/>
      <c r="CM61" s="84"/>
      <c r="CN61" s="84"/>
    </row>
    <row r="62" ht="15.75" customHeight="1">
      <c r="A62" s="6"/>
      <c r="B62" s="47" t="s">
        <v>153</v>
      </c>
      <c r="C62" s="48" t="s">
        <v>152</v>
      </c>
      <c r="D62" s="140"/>
      <c r="E62" s="140"/>
      <c r="F62" s="140"/>
      <c r="G62" s="141"/>
      <c r="H62" s="50"/>
      <c r="I62" s="50"/>
      <c r="J62" s="50"/>
      <c r="K62" s="50"/>
      <c r="L62" s="128"/>
      <c r="M62" s="6"/>
      <c r="N62" s="6"/>
      <c r="O62" s="6"/>
      <c r="P62" s="6"/>
      <c r="Q62" s="6"/>
      <c r="R62" s="6"/>
      <c r="S62" s="6"/>
      <c r="T62" s="166"/>
      <c r="U62" s="182"/>
      <c r="V62" s="168">
        <v>15.0</v>
      </c>
      <c r="W62" s="168"/>
      <c r="X62" s="168"/>
      <c r="Y62" s="168"/>
      <c r="Z62" s="168">
        <v>15.0</v>
      </c>
      <c r="AA62" s="84"/>
      <c r="AB62" s="171"/>
      <c r="AC62" s="84"/>
      <c r="AD62" s="84"/>
      <c r="AE62" s="84">
        <v>15.0</v>
      </c>
      <c r="AF62" s="84"/>
      <c r="AG62" s="84"/>
      <c r="AH62" s="84"/>
      <c r="AI62" s="170">
        <v>15.0</v>
      </c>
      <c r="AJ62" s="84"/>
      <c r="AK62" s="84"/>
      <c r="AL62" s="84"/>
      <c r="AM62" s="84"/>
      <c r="AN62" s="84">
        <v>13.37</v>
      </c>
      <c r="AO62" s="84"/>
      <c r="AP62" s="84"/>
      <c r="AQ62" s="84"/>
      <c r="AR62" s="84"/>
      <c r="AS62" s="84"/>
      <c r="AT62" s="84"/>
      <c r="AU62" s="84"/>
      <c r="AV62" s="84">
        <v>15.0</v>
      </c>
      <c r="AW62" s="84"/>
      <c r="AX62" s="84"/>
      <c r="AY62" s="84"/>
      <c r="AZ62" s="84"/>
      <c r="BA62" s="84"/>
      <c r="BB62" s="84"/>
      <c r="BC62" s="84"/>
      <c r="BD62" s="84">
        <v>15.0</v>
      </c>
      <c r="BE62" s="84"/>
      <c r="BF62" s="168"/>
      <c r="BG62" s="84"/>
      <c r="BH62" s="84"/>
      <c r="BI62" s="84"/>
      <c r="BJ62" s="84"/>
      <c r="BK62" s="84"/>
      <c r="BL62" s="84"/>
      <c r="BM62" s="183">
        <v>13.35</v>
      </c>
      <c r="BO62" s="84"/>
      <c r="BP62" s="84"/>
      <c r="BQ62" s="84"/>
      <c r="BR62" s="183">
        <v>13.35</v>
      </c>
      <c r="BS62" s="84"/>
      <c r="BT62" s="84"/>
      <c r="BU62" s="84"/>
      <c r="BV62" s="183">
        <v>13.35</v>
      </c>
      <c r="BW62" s="84"/>
      <c r="BX62" s="84"/>
      <c r="BZ62" s="183">
        <v>14.35</v>
      </c>
      <c r="CA62" s="84"/>
      <c r="CB62" s="84"/>
      <c r="CC62" s="84"/>
      <c r="CD62" s="183">
        <v>14.35</v>
      </c>
      <c r="CE62" s="84"/>
      <c r="CF62" s="84"/>
      <c r="CG62" s="84"/>
      <c r="CH62" s="84"/>
      <c r="CI62" s="84"/>
      <c r="CJ62" s="84"/>
      <c r="CK62" s="84"/>
      <c r="CL62" s="84"/>
      <c r="CM62" s="84"/>
      <c r="CN62" s="84"/>
    </row>
    <row r="63" ht="15.75" customHeight="1">
      <c r="A63" s="6"/>
      <c r="B63" s="47" t="s">
        <v>154</v>
      </c>
      <c r="C63" s="48" t="s">
        <v>155</v>
      </c>
      <c r="D63" s="140"/>
      <c r="E63" s="140"/>
      <c r="F63" s="140"/>
      <c r="G63" s="141"/>
      <c r="H63" s="50"/>
      <c r="I63" s="50"/>
      <c r="J63" s="50"/>
      <c r="K63" s="50"/>
      <c r="L63" s="128"/>
      <c r="M63" s="6"/>
      <c r="N63" s="6"/>
      <c r="O63" s="6"/>
      <c r="P63" s="6"/>
      <c r="Q63" s="6"/>
      <c r="R63" s="6"/>
      <c r="S63" s="6"/>
      <c r="T63" s="166"/>
      <c r="U63" s="182"/>
      <c r="V63" s="168">
        <v>60.0</v>
      </c>
      <c r="W63" s="168"/>
      <c r="X63" s="168"/>
      <c r="Y63" s="168"/>
      <c r="Z63" s="168">
        <v>60.0</v>
      </c>
      <c r="AA63" s="84"/>
      <c r="AB63" s="171"/>
      <c r="AC63" s="84"/>
      <c r="AD63" s="84"/>
      <c r="AE63" s="84">
        <v>60.0</v>
      </c>
      <c r="AF63" s="84"/>
      <c r="AG63" s="84"/>
      <c r="AH63" s="84"/>
      <c r="AI63" s="170">
        <v>40.0</v>
      </c>
      <c r="AJ63" s="84"/>
      <c r="AK63" s="84"/>
      <c r="AL63" s="84"/>
      <c r="AM63" s="84">
        <v>40.0</v>
      </c>
      <c r="AN63" s="84"/>
      <c r="AO63" s="84"/>
      <c r="AP63" s="84"/>
      <c r="AQ63" s="84"/>
      <c r="AR63" s="84"/>
      <c r="AS63" s="84"/>
      <c r="AT63" s="84"/>
      <c r="AU63" s="84"/>
      <c r="AV63" s="84">
        <v>51.61</v>
      </c>
      <c r="AW63" s="84"/>
      <c r="AX63" s="84"/>
      <c r="AY63" s="84"/>
      <c r="AZ63" s="84"/>
      <c r="BA63" s="84"/>
      <c r="BB63" s="84"/>
      <c r="BC63" s="84"/>
      <c r="BD63" s="84">
        <v>51.61</v>
      </c>
      <c r="BE63" s="84"/>
      <c r="BF63" s="168"/>
      <c r="BG63" s="84"/>
      <c r="BH63" s="84"/>
      <c r="BI63" s="84"/>
      <c r="BJ63" s="84"/>
      <c r="BK63" s="84"/>
      <c r="BL63" s="84"/>
      <c r="BM63" s="84">
        <v>55.0</v>
      </c>
      <c r="BN63" s="84"/>
      <c r="BO63" s="84"/>
      <c r="BP63" s="84"/>
      <c r="BQ63" s="84"/>
      <c r="BR63" s="84">
        <v>55.0</v>
      </c>
      <c r="BS63" s="84"/>
      <c r="BT63" s="84"/>
      <c r="BU63" s="84"/>
      <c r="BV63" s="84">
        <v>55.0</v>
      </c>
      <c r="BW63" s="84"/>
      <c r="BX63" s="84"/>
      <c r="BZ63" s="84">
        <v>56.0</v>
      </c>
      <c r="CA63" s="84"/>
      <c r="CB63" s="84"/>
      <c r="CC63" s="84"/>
      <c r="CD63" s="84">
        <v>56.0</v>
      </c>
      <c r="CE63" s="84"/>
      <c r="CF63" s="84"/>
      <c r="CG63" s="84"/>
      <c r="CH63" s="84"/>
      <c r="CI63" s="84"/>
      <c r="CJ63" s="84"/>
      <c r="CK63" s="84"/>
      <c r="CL63" s="84"/>
      <c r="CM63" s="84"/>
      <c r="CN63" s="84"/>
    </row>
    <row r="64" ht="15.75" hidden="1" customHeight="1">
      <c r="A64" s="6"/>
      <c r="B64" s="47" t="s">
        <v>156</v>
      </c>
      <c r="C64" s="48" t="s">
        <v>157</v>
      </c>
      <c r="D64" s="140"/>
      <c r="E64" s="140"/>
      <c r="F64" s="140"/>
      <c r="G64" s="141"/>
      <c r="H64" s="50"/>
      <c r="I64" s="50"/>
      <c r="J64" s="50"/>
      <c r="K64" s="50"/>
      <c r="L64" s="128"/>
      <c r="M64" s="6"/>
      <c r="N64" s="6"/>
      <c r="O64" s="6"/>
      <c r="P64" s="6"/>
      <c r="Q64" s="6"/>
      <c r="R64" s="6"/>
      <c r="S64" s="6"/>
      <c r="T64" s="166"/>
      <c r="U64" s="182"/>
      <c r="V64" s="168"/>
      <c r="W64" s="168">
        <v>17.19</v>
      </c>
      <c r="X64" s="168"/>
      <c r="Y64" s="168"/>
      <c r="Z64" s="168"/>
      <c r="AA64" s="84"/>
      <c r="AB64" s="171">
        <v>17.19</v>
      </c>
      <c r="AC64" s="84"/>
      <c r="AD64" s="84"/>
      <c r="AE64" s="84"/>
      <c r="AF64" s="84">
        <v>17.0</v>
      </c>
      <c r="AG64" s="84"/>
      <c r="AH64" s="84"/>
      <c r="AI64" s="84"/>
      <c r="AJ64" s="84">
        <v>17.0</v>
      </c>
      <c r="AK64" s="84"/>
      <c r="AL64" s="84"/>
      <c r="AM64" s="84"/>
      <c r="AN64" s="84"/>
      <c r="AO64" s="84"/>
      <c r="AP64" s="84"/>
      <c r="AQ64" s="84"/>
      <c r="AR64" s="84"/>
      <c r="AS64" s="84">
        <v>17.0</v>
      </c>
      <c r="AT64" s="84"/>
      <c r="AU64" s="84"/>
      <c r="AV64" s="84"/>
      <c r="AW64" s="84">
        <v>17.0</v>
      </c>
      <c r="AX64" s="84"/>
      <c r="AY64" s="84"/>
      <c r="AZ64" s="84"/>
      <c r="BA64" s="84">
        <v>17.0</v>
      </c>
      <c r="BB64" s="84"/>
      <c r="BC64" s="84"/>
      <c r="BD64" s="84"/>
      <c r="BE64" s="84"/>
      <c r="BF64" s="168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</row>
    <row r="65" ht="15.75" customHeight="1">
      <c r="A65" s="6"/>
      <c r="B65" s="47" t="s">
        <v>158</v>
      </c>
      <c r="C65" s="48" t="s">
        <v>159</v>
      </c>
      <c r="D65" s="140"/>
      <c r="E65" s="140"/>
      <c r="F65" s="140"/>
      <c r="G65" s="141"/>
      <c r="H65" s="50"/>
      <c r="I65" s="50"/>
      <c r="J65" s="50"/>
      <c r="K65" s="50"/>
      <c r="L65" s="128"/>
      <c r="M65" s="6"/>
      <c r="N65" s="6"/>
      <c r="O65" s="6"/>
      <c r="P65" s="6"/>
      <c r="Q65" s="6"/>
      <c r="R65" s="6"/>
      <c r="S65" s="6"/>
      <c r="T65" s="166">
        <v>51.93</v>
      </c>
      <c r="U65" s="182"/>
      <c r="V65" s="168"/>
      <c r="W65" s="168"/>
      <c r="X65" s="168">
        <v>48.94</v>
      </c>
      <c r="Y65" s="168"/>
      <c r="Z65" s="168"/>
      <c r="AA65" s="84"/>
      <c r="AB65" s="171"/>
      <c r="AC65" s="84">
        <v>49.49</v>
      </c>
      <c r="AD65" s="84"/>
      <c r="AE65" s="84"/>
      <c r="AF65" s="84"/>
      <c r="AG65" s="84">
        <v>49.0</v>
      </c>
      <c r="AH65" s="84"/>
      <c r="AI65" s="84"/>
      <c r="AJ65" s="84"/>
      <c r="AK65" s="84"/>
      <c r="AL65" s="84">
        <v>46.52</v>
      </c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168"/>
      <c r="BG65" s="84"/>
      <c r="BH65" s="84"/>
      <c r="BI65" s="84"/>
      <c r="BJ65" s="84"/>
      <c r="BK65" s="183">
        <v>46.29</v>
      </c>
      <c r="BL65" s="84"/>
      <c r="BM65" s="84"/>
      <c r="BN65" s="84"/>
      <c r="BO65" s="84"/>
      <c r="BP65" s="183">
        <v>46.29</v>
      </c>
      <c r="BQ65" s="84"/>
      <c r="BR65" s="84"/>
      <c r="BS65" s="84"/>
      <c r="BT65" s="183">
        <v>46.29</v>
      </c>
      <c r="BU65" s="84"/>
      <c r="BV65" s="84"/>
      <c r="BX65" s="84"/>
      <c r="BY65" s="183">
        <v>47.29</v>
      </c>
      <c r="BZ65" s="84"/>
      <c r="CA65" s="84"/>
      <c r="CC65" s="183">
        <v>47.29</v>
      </c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</row>
    <row r="66" ht="15.75" customHeight="1">
      <c r="A66" s="6"/>
      <c r="B66" s="47" t="s">
        <v>160</v>
      </c>
      <c r="C66" s="48" t="s">
        <v>161</v>
      </c>
      <c r="D66" s="140"/>
      <c r="E66" s="140"/>
      <c r="F66" s="140"/>
      <c r="G66" s="141"/>
      <c r="H66" s="50"/>
      <c r="I66" s="50"/>
      <c r="J66" s="50"/>
      <c r="K66" s="50"/>
      <c r="L66" s="128"/>
      <c r="M66" s="6"/>
      <c r="N66" s="6"/>
      <c r="O66" s="6"/>
      <c r="P66" s="6"/>
      <c r="Q66" s="6"/>
      <c r="R66" s="6"/>
      <c r="S66" s="6"/>
      <c r="T66" s="166"/>
      <c r="U66" s="182"/>
      <c r="V66" s="184">
        <v>42.0</v>
      </c>
      <c r="W66" s="168"/>
      <c r="X66" s="168"/>
      <c r="Y66" s="168">
        <v>41.15</v>
      </c>
      <c r="Z66" s="168"/>
      <c r="AA66" s="84"/>
      <c r="AB66" s="171"/>
      <c r="AC66" s="84">
        <v>42.0</v>
      </c>
      <c r="AD66" s="84"/>
      <c r="AE66" s="84"/>
      <c r="AF66" s="84"/>
      <c r="AG66" s="84">
        <v>42.0</v>
      </c>
      <c r="AH66" s="84"/>
      <c r="AI66" s="84"/>
      <c r="AJ66" s="84"/>
      <c r="AK66" s="84"/>
      <c r="AL66" s="84">
        <v>39.0</v>
      </c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168"/>
      <c r="BG66" s="84"/>
      <c r="BH66" s="84"/>
      <c r="BI66" s="84"/>
      <c r="BJ66" s="84"/>
      <c r="BK66" s="84"/>
      <c r="BL66" s="183">
        <v>38.85</v>
      </c>
      <c r="BM66" s="84"/>
      <c r="BN66" s="84"/>
      <c r="BO66" s="84"/>
      <c r="BP66" s="183">
        <v>38.85</v>
      </c>
      <c r="BQ66" s="84"/>
      <c r="BR66" s="84"/>
      <c r="BS66" s="84"/>
      <c r="BT66" s="183">
        <v>38.85</v>
      </c>
      <c r="BU66" s="84"/>
      <c r="BV66" s="84"/>
      <c r="BW66" s="84"/>
      <c r="BY66" s="183">
        <v>39.85</v>
      </c>
      <c r="BZ66" s="84"/>
      <c r="CA66" s="84"/>
      <c r="CC66" s="183">
        <v>39.85</v>
      </c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</row>
    <row r="67" ht="15.75" hidden="1" customHeight="1">
      <c r="A67" s="6"/>
      <c r="B67" s="47" t="s">
        <v>162</v>
      </c>
      <c r="C67" s="48" t="s">
        <v>163</v>
      </c>
      <c r="D67" s="140"/>
      <c r="E67" s="140"/>
      <c r="F67" s="140"/>
      <c r="G67" s="141"/>
      <c r="H67" s="50"/>
      <c r="I67" s="50"/>
      <c r="J67" s="50"/>
      <c r="K67" s="50"/>
      <c r="L67" s="128"/>
      <c r="M67" s="6"/>
      <c r="N67" s="6"/>
      <c r="O67" s="6"/>
      <c r="P67" s="6"/>
      <c r="Q67" s="6"/>
      <c r="R67" s="6"/>
      <c r="S67" s="6"/>
      <c r="T67" s="166"/>
      <c r="U67" s="182">
        <v>32.89</v>
      </c>
      <c r="V67" s="168"/>
      <c r="W67" s="168"/>
      <c r="X67" s="168"/>
      <c r="Y67" s="168">
        <v>32.89</v>
      </c>
      <c r="Z67" s="168"/>
      <c r="AA67" s="84"/>
      <c r="AB67" s="171"/>
      <c r="AC67" s="84">
        <v>32.89</v>
      </c>
      <c r="AD67" s="84"/>
      <c r="AE67" s="84"/>
      <c r="AF67" s="84"/>
      <c r="AG67" s="84">
        <v>33.0</v>
      </c>
      <c r="AH67" s="84"/>
      <c r="AI67" s="84"/>
      <c r="AJ67" s="84"/>
      <c r="AK67" s="84"/>
      <c r="AL67" s="173"/>
      <c r="AM67" s="173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168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</row>
    <row r="68" ht="15.75" customHeight="1">
      <c r="A68" s="6"/>
      <c r="B68" s="92" t="s">
        <v>164</v>
      </c>
      <c r="C68" s="48"/>
      <c r="D68" s="140"/>
      <c r="E68" s="140"/>
      <c r="F68" s="140"/>
      <c r="G68" s="141"/>
      <c r="H68" s="50"/>
      <c r="I68" s="50"/>
      <c r="J68" s="50"/>
      <c r="K68" s="50"/>
      <c r="L68" s="128"/>
      <c r="M68" s="6"/>
      <c r="N68" s="6"/>
      <c r="O68" s="6"/>
      <c r="P68" s="6"/>
      <c r="Q68" s="6"/>
      <c r="R68" s="6"/>
      <c r="S68" s="6"/>
      <c r="T68" s="166"/>
      <c r="U68" s="182"/>
      <c r="V68" s="168"/>
      <c r="W68" s="168"/>
      <c r="X68" s="168"/>
      <c r="Y68" s="168"/>
      <c r="Z68" s="168"/>
      <c r="AA68" s="84"/>
      <c r="AB68" s="171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168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</row>
    <row r="69" ht="15.75" hidden="1" customHeight="1">
      <c r="A69" s="6"/>
      <c r="B69" s="47" t="s">
        <v>165</v>
      </c>
      <c r="C69" s="48"/>
      <c r="D69" s="140"/>
      <c r="E69" s="140"/>
      <c r="F69" s="140"/>
      <c r="G69" s="141"/>
      <c r="H69" s="50"/>
      <c r="I69" s="50"/>
      <c r="J69" s="50"/>
      <c r="K69" s="50"/>
      <c r="L69" s="128"/>
      <c r="M69" s="6"/>
      <c r="N69" s="6"/>
      <c r="O69" s="6"/>
      <c r="P69" s="6"/>
      <c r="Q69" s="6"/>
      <c r="R69" s="6"/>
      <c r="S69" s="6"/>
      <c r="T69" s="166"/>
      <c r="U69" s="182">
        <v>1150.0</v>
      </c>
      <c r="V69" s="168"/>
      <c r="W69" s="168"/>
      <c r="X69" s="168"/>
      <c r="Y69" s="168"/>
      <c r="Z69" s="168"/>
      <c r="AA69" s="84"/>
      <c r="AB69" s="171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168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</row>
    <row r="70" ht="15.75" customHeight="1">
      <c r="A70" s="6"/>
      <c r="B70" s="47" t="s">
        <v>166</v>
      </c>
      <c r="C70" s="48"/>
      <c r="D70" s="140"/>
      <c r="E70" s="140"/>
      <c r="F70" s="140"/>
      <c r="G70" s="141"/>
      <c r="H70" s="50"/>
      <c r="I70" s="50"/>
      <c r="J70" s="50"/>
      <c r="K70" s="50"/>
      <c r="L70" s="128"/>
      <c r="M70" s="6"/>
      <c r="N70" s="6"/>
      <c r="O70" s="6"/>
      <c r="P70" s="6"/>
      <c r="Q70" s="6"/>
      <c r="R70" s="6"/>
      <c r="S70" s="6"/>
      <c r="T70" s="166"/>
      <c r="U70" s="182"/>
      <c r="V70" s="168"/>
      <c r="W70" s="112"/>
      <c r="X70" s="168"/>
      <c r="Y70" s="168"/>
      <c r="Z70" s="168"/>
      <c r="AA70" s="6"/>
      <c r="AB70" s="171"/>
      <c r="AE70" s="84"/>
      <c r="AF70" s="84">
        <v>3750.0</v>
      </c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>
        <v>1225.0</v>
      </c>
      <c r="AX70" s="84"/>
      <c r="AY70" s="84"/>
      <c r="AZ70" s="84"/>
      <c r="BA70" s="84"/>
      <c r="BB70" s="84"/>
      <c r="BC70" s="84"/>
      <c r="BD70" s="84"/>
      <c r="BE70" s="84"/>
      <c r="BF70" s="168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</row>
    <row r="71" ht="15.75" hidden="1" customHeight="1">
      <c r="A71" s="6"/>
      <c r="B71" s="47" t="s">
        <v>167</v>
      </c>
      <c r="C71" s="48"/>
      <c r="D71" s="140"/>
      <c r="E71" s="140"/>
      <c r="F71" s="140"/>
      <c r="G71" s="141"/>
      <c r="H71" s="50"/>
      <c r="I71" s="50"/>
      <c r="J71" s="50"/>
      <c r="K71" s="50"/>
      <c r="L71" s="128"/>
      <c r="M71" s="6"/>
      <c r="N71" s="6"/>
      <c r="O71" s="6"/>
      <c r="P71" s="6"/>
      <c r="Q71" s="6"/>
      <c r="R71" s="6"/>
      <c r="S71" s="6"/>
      <c r="T71" s="166"/>
      <c r="U71" s="182"/>
      <c r="V71" s="168"/>
      <c r="W71" s="168"/>
      <c r="X71" s="168"/>
      <c r="Y71" s="168"/>
      <c r="Z71" s="168"/>
      <c r="AA71" s="84"/>
      <c r="AB71" s="171"/>
      <c r="AE71" s="84"/>
      <c r="AF71" s="84">
        <v>6104.0</v>
      </c>
      <c r="AG71" s="84"/>
      <c r="AH71" s="170">
        <v>500.0</v>
      </c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168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</row>
    <row r="72" ht="15.75" customHeight="1">
      <c r="A72" s="6"/>
      <c r="B72" s="47" t="s">
        <v>168</v>
      </c>
      <c r="C72" s="48"/>
      <c r="D72" s="140"/>
      <c r="E72" s="140"/>
      <c r="F72" s="140"/>
      <c r="G72" s="141"/>
      <c r="H72" s="50"/>
      <c r="I72" s="50"/>
      <c r="J72" s="50"/>
      <c r="K72" s="50"/>
      <c r="L72" s="128"/>
      <c r="M72" s="6"/>
      <c r="N72" s="6"/>
      <c r="O72" s="6"/>
      <c r="P72" s="6"/>
      <c r="Q72" s="6"/>
      <c r="R72" s="6"/>
      <c r="S72" s="6"/>
      <c r="T72" s="166">
        <f>8.47+32.38+9.5</f>
        <v>50.35</v>
      </c>
      <c r="U72" s="182"/>
      <c r="V72" s="168"/>
      <c r="W72" s="168"/>
      <c r="X72" s="168">
        <f>26.38+6.61</f>
        <v>32.99</v>
      </c>
      <c r="Y72" s="168">
        <v>47.8</v>
      </c>
      <c r="Z72" s="168"/>
      <c r="AA72" s="84">
        <v>155.0</v>
      </c>
      <c r="AB72" s="171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168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</row>
    <row r="73" ht="15.75" customHeight="1">
      <c r="A73" s="6"/>
      <c r="B73" s="47" t="s">
        <v>169</v>
      </c>
      <c r="C73" s="48"/>
      <c r="D73" s="140"/>
      <c r="E73" s="140"/>
      <c r="F73" s="140"/>
      <c r="G73" s="141"/>
      <c r="H73" s="50"/>
      <c r="I73" s="50"/>
      <c r="J73" s="50"/>
      <c r="K73" s="50"/>
      <c r="L73" s="128"/>
      <c r="M73" s="6"/>
      <c r="N73" s="6"/>
      <c r="O73" s="6"/>
      <c r="P73" s="6"/>
      <c r="Q73" s="6"/>
      <c r="R73" s="6"/>
      <c r="S73" s="6"/>
      <c r="T73" s="166">
        <v>15.06</v>
      </c>
      <c r="U73" s="182"/>
      <c r="V73" s="168"/>
      <c r="W73" s="168"/>
      <c r="X73" s="168">
        <v>14.23</v>
      </c>
      <c r="Y73" s="168"/>
      <c r="Z73" s="168"/>
      <c r="AA73" s="84"/>
      <c r="AB73" s="171"/>
      <c r="AC73" s="84"/>
      <c r="AD73" s="84"/>
      <c r="AE73" s="84"/>
      <c r="AF73" s="84"/>
      <c r="AG73" s="84"/>
      <c r="AH73" s="84"/>
      <c r="AI73" s="84"/>
      <c r="AJ73" s="84"/>
      <c r="AK73" s="84">
        <v>13.0</v>
      </c>
      <c r="AL73" s="84"/>
      <c r="AM73" s="84"/>
      <c r="AN73" s="84"/>
      <c r="AO73" s="84"/>
      <c r="AP73" s="84">
        <v>13.0</v>
      </c>
      <c r="AQ73" s="84"/>
      <c r="AR73" s="84"/>
      <c r="AS73" s="84"/>
      <c r="AT73" s="84">
        <v>13.38</v>
      </c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168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</row>
    <row r="74" ht="15.75" hidden="1" customHeight="1">
      <c r="A74" s="6"/>
      <c r="B74" s="47" t="s">
        <v>170</v>
      </c>
      <c r="C74" s="48"/>
      <c r="D74" s="140"/>
      <c r="E74" s="140"/>
      <c r="F74" s="140"/>
      <c r="G74" s="141"/>
      <c r="H74" s="50"/>
      <c r="I74" s="50"/>
      <c r="J74" s="50"/>
      <c r="K74" s="50"/>
      <c r="L74" s="128"/>
      <c r="M74" s="6"/>
      <c r="N74" s="6"/>
      <c r="O74" s="6"/>
      <c r="P74" s="6"/>
      <c r="Q74" s="6"/>
      <c r="R74" s="6"/>
      <c r="S74" s="6"/>
      <c r="T74" s="166"/>
      <c r="U74" s="182">
        <v>219.0</v>
      </c>
      <c r="V74" s="168"/>
      <c r="W74" s="168"/>
      <c r="X74" s="168"/>
      <c r="Y74" s="168"/>
      <c r="Z74" s="168"/>
      <c r="AA74" s="84"/>
      <c r="AB74" s="171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168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</row>
    <row r="75" ht="15.75" customHeight="1">
      <c r="A75" s="6"/>
      <c r="B75" s="47" t="s">
        <v>171</v>
      </c>
      <c r="C75" s="48"/>
      <c r="D75" s="140"/>
      <c r="E75" s="140"/>
      <c r="F75" s="140"/>
      <c r="G75" s="141"/>
      <c r="H75" s="50"/>
      <c r="I75" s="50"/>
      <c r="J75" s="50"/>
      <c r="K75" s="50"/>
      <c r="L75" s="128"/>
      <c r="M75" s="6"/>
      <c r="N75" s="6"/>
      <c r="O75" s="6"/>
      <c r="P75" s="6"/>
      <c r="Q75" s="6"/>
      <c r="R75" s="6"/>
      <c r="S75" s="6"/>
      <c r="T75" s="166"/>
      <c r="U75" s="182"/>
      <c r="V75" s="168"/>
      <c r="W75" s="168"/>
      <c r="X75" s="168">
        <v>124.02</v>
      </c>
      <c r="Y75" s="168"/>
      <c r="Z75" s="168"/>
      <c r="AA75" s="84"/>
      <c r="AB75" s="171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>
        <f>167.34+672.73</f>
        <v>840.07</v>
      </c>
      <c r="AO75" s="185">
        <v>23.45</v>
      </c>
      <c r="AP75" s="84"/>
      <c r="AQ75" s="84"/>
      <c r="AR75" s="84"/>
      <c r="AS75" s="84"/>
      <c r="AT75" s="84">
        <v>160.59</v>
      </c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168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</row>
    <row r="76" ht="15.75" hidden="1" customHeight="1">
      <c r="A76" s="6"/>
      <c r="B76" s="47" t="s">
        <v>172</v>
      </c>
      <c r="C76" s="48"/>
      <c r="D76" s="140"/>
      <c r="E76" s="140"/>
      <c r="F76" s="140"/>
      <c r="G76" s="141"/>
      <c r="H76" s="50"/>
      <c r="I76" s="50"/>
      <c r="J76" s="50"/>
      <c r="K76" s="50"/>
      <c r="L76" s="128"/>
      <c r="M76" s="6"/>
      <c r="N76" s="6"/>
      <c r="O76" s="6"/>
      <c r="P76" s="6"/>
      <c r="Q76" s="6"/>
      <c r="R76" s="6"/>
      <c r="S76" s="6"/>
      <c r="T76" s="166"/>
      <c r="U76" s="182">
        <f>137.59+620.75+36.2+108.42</f>
        <v>902.96</v>
      </c>
      <c r="V76" s="168"/>
      <c r="W76" s="168">
        <v>500.0</v>
      </c>
      <c r="X76" s="168"/>
      <c r="Y76" s="168"/>
      <c r="Z76" s="168">
        <v>562.85</v>
      </c>
      <c r="AA76" s="84"/>
      <c r="AB76" s="171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168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</row>
    <row r="77" ht="15.75" customHeight="1">
      <c r="A77" s="6"/>
      <c r="B77" s="47" t="s">
        <v>173</v>
      </c>
      <c r="C77" s="48"/>
      <c r="D77" s="140"/>
      <c r="E77" s="140"/>
      <c r="F77" s="140"/>
      <c r="G77" s="141"/>
      <c r="H77" s="50"/>
      <c r="I77" s="50"/>
      <c r="J77" s="50"/>
      <c r="K77" s="50"/>
      <c r="L77" s="128"/>
      <c r="M77" s="6"/>
      <c r="N77" s="6"/>
      <c r="O77" s="6"/>
      <c r="P77" s="6"/>
      <c r="Q77" s="6"/>
      <c r="R77" s="6"/>
      <c r="S77" s="6"/>
      <c r="T77" s="166"/>
      <c r="U77" s="182">
        <v>3.0</v>
      </c>
      <c r="V77" s="168"/>
      <c r="W77" s="168"/>
      <c r="X77" s="168"/>
      <c r="Y77" s="168"/>
      <c r="Z77" s="168"/>
      <c r="AA77" s="84"/>
      <c r="AB77" s="171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168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</row>
    <row r="78" ht="15.75" customHeight="1">
      <c r="A78" s="6"/>
      <c r="B78" s="47" t="s">
        <v>174</v>
      </c>
      <c r="C78" s="48"/>
      <c r="D78" s="140"/>
      <c r="E78" s="140"/>
      <c r="F78" s="140"/>
      <c r="G78" s="141"/>
      <c r="H78" s="50"/>
      <c r="I78" s="50"/>
      <c r="J78" s="50"/>
      <c r="K78" s="50"/>
      <c r="L78" s="128"/>
      <c r="M78" s="6"/>
      <c r="N78" s="6"/>
      <c r="O78" s="6"/>
      <c r="P78" s="6"/>
      <c r="Q78" s="6"/>
      <c r="R78" s="6"/>
      <c r="S78" s="6"/>
      <c r="T78" s="166"/>
      <c r="U78" s="167"/>
      <c r="V78" s="168"/>
      <c r="W78" s="168"/>
      <c r="X78" s="168"/>
      <c r="Y78" s="168"/>
      <c r="Z78" s="168">
        <f>1014.31+53.25</f>
        <v>1067.56</v>
      </c>
      <c r="AA78" s="84">
        <v>464.4</v>
      </c>
      <c r="AB78" s="171">
        <v>1100.0</v>
      </c>
      <c r="AC78" s="84"/>
      <c r="AD78" s="84"/>
      <c r="AE78" s="84"/>
      <c r="AF78" s="84"/>
      <c r="AG78" s="84">
        <v>2333.32</v>
      </c>
      <c r="AH78" s="84"/>
      <c r="AI78" s="170">
        <v>1190.0</v>
      </c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168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</row>
    <row r="79" ht="15.75" hidden="1" customHeight="1">
      <c r="A79" s="6"/>
      <c r="B79" s="47" t="s">
        <v>175</v>
      </c>
      <c r="C79" s="48"/>
      <c r="D79" s="140"/>
      <c r="E79" s="140"/>
      <c r="F79" s="140"/>
      <c r="G79" s="141"/>
      <c r="H79" s="50"/>
      <c r="I79" s="50"/>
      <c r="J79" s="50"/>
      <c r="K79" s="50"/>
      <c r="L79" s="128"/>
      <c r="M79" s="6"/>
      <c r="N79" s="6"/>
      <c r="O79" s="6"/>
      <c r="P79" s="6"/>
      <c r="Q79" s="6"/>
      <c r="R79" s="6"/>
      <c r="S79" s="6"/>
      <c r="T79" s="166">
        <f>45+7.5+39.75+58.13</f>
        <v>150.38</v>
      </c>
      <c r="U79" s="167"/>
      <c r="V79" s="168"/>
      <c r="W79" s="168"/>
      <c r="X79" s="168"/>
      <c r="Y79" s="168"/>
      <c r="Z79" s="168"/>
      <c r="AA79" s="84">
        <f>475+50</f>
        <v>525</v>
      </c>
      <c r="AB79" s="171"/>
      <c r="AC79" s="84">
        <v>225.0</v>
      </c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168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</row>
    <row r="80" ht="15.75" hidden="1" customHeight="1">
      <c r="A80" s="6"/>
      <c r="B80" s="47" t="s">
        <v>176</v>
      </c>
      <c r="C80" s="48"/>
      <c r="D80" s="140"/>
      <c r="E80" s="140"/>
      <c r="F80" s="140"/>
      <c r="G80" s="141"/>
      <c r="H80" s="50"/>
      <c r="I80" s="50"/>
      <c r="J80" s="50"/>
      <c r="K80" s="50"/>
      <c r="L80" s="128"/>
      <c r="M80" s="6"/>
      <c r="N80" s="6"/>
      <c r="O80" s="6"/>
      <c r="P80" s="6"/>
      <c r="Q80" s="6"/>
      <c r="R80" s="6"/>
      <c r="S80" s="6"/>
      <c r="T80" s="166"/>
      <c r="U80" s="167"/>
      <c r="V80" s="168"/>
      <c r="W80" s="168"/>
      <c r="X80" s="168"/>
      <c r="Y80" s="168"/>
      <c r="Z80" s="168"/>
      <c r="AA80" s="84"/>
      <c r="AB80" s="171"/>
      <c r="AC80" s="84"/>
      <c r="AD80" s="84"/>
      <c r="AE80" s="84"/>
      <c r="AF80" s="84">
        <f>444.9+511.64</f>
        <v>956.54</v>
      </c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168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</row>
    <row r="81" ht="15.75" hidden="1" customHeight="1">
      <c r="A81" s="6"/>
      <c r="B81" s="47" t="s">
        <v>177</v>
      </c>
      <c r="C81" s="48"/>
      <c r="D81" s="140"/>
      <c r="E81" s="140"/>
      <c r="F81" s="140"/>
      <c r="G81" s="141"/>
      <c r="H81" s="50"/>
      <c r="I81" s="50"/>
      <c r="J81" s="50"/>
      <c r="K81" s="50"/>
      <c r="L81" s="128"/>
      <c r="M81" s="6"/>
      <c r="N81" s="6"/>
      <c r="O81" s="6"/>
      <c r="P81" s="6"/>
      <c r="Q81" s="6"/>
      <c r="R81" s="6"/>
      <c r="S81" s="6"/>
      <c r="T81" s="166"/>
      <c r="U81" s="167"/>
      <c r="V81" s="168"/>
      <c r="W81" s="168"/>
      <c r="X81" s="168"/>
      <c r="Y81" s="168"/>
      <c r="Z81" s="168"/>
      <c r="AA81" s="84"/>
      <c r="AB81" s="171"/>
      <c r="AC81" s="84"/>
      <c r="AD81" s="84"/>
      <c r="AE81" s="84"/>
      <c r="AF81" s="84"/>
      <c r="AG81" s="84"/>
      <c r="AH81" s="84"/>
      <c r="AI81" s="84"/>
      <c r="AJ81" s="84"/>
      <c r="AK81" s="84"/>
      <c r="AM81" s="84"/>
      <c r="AN81" s="84"/>
      <c r="AO81" s="84"/>
      <c r="AP81" s="84"/>
      <c r="AQ81" s="84"/>
      <c r="AR81" s="84"/>
      <c r="AS81" s="84"/>
      <c r="AU81" s="84"/>
      <c r="AV81" s="84"/>
      <c r="AW81" s="84"/>
      <c r="AX81" s="84"/>
      <c r="AY81" s="84"/>
      <c r="BA81" s="84"/>
      <c r="BB81" s="84"/>
      <c r="BC81" s="84"/>
      <c r="BD81" s="84"/>
      <c r="BF81" s="168"/>
      <c r="BG81" s="84"/>
      <c r="BH81" s="84"/>
      <c r="BI81" s="84"/>
      <c r="BJ81" s="84">
        <v>2000.0</v>
      </c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</row>
    <row r="82" ht="15.75" customHeight="1">
      <c r="A82" s="6"/>
      <c r="B82" s="47" t="s">
        <v>178</v>
      </c>
      <c r="C82" s="48"/>
      <c r="D82" s="140"/>
      <c r="E82" s="140"/>
      <c r="F82" s="140"/>
      <c r="G82" s="141"/>
      <c r="H82" s="50"/>
      <c r="I82" s="50"/>
      <c r="J82" s="50"/>
      <c r="K82" s="50"/>
      <c r="L82" s="128"/>
      <c r="M82" s="6"/>
      <c r="N82" s="6"/>
      <c r="O82" s="6"/>
      <c r="P82" s="6"/>
      <c r="Q82" s="6"/>
      <c r="R82" s="6"/>
      <c r="S82" s="6"/>
      <c r="T82" s="166"/>
      <c r="U82" s="167"/>
      <c r="V82" s="168"/>
      <c r="W82" s="168"/>
      <c r="X82" s="168"/>
      <c r="Y82" s="168"/>
      <c r="Z82" s="168"/>
      <c r="AA82" s="84"/>
      <c r="AB82" s="171"/>
      <c r="AC82" s="84"/>
      <c r="AD82" s="84"/>
      <c r="AE82" s="84"/>
      <c r="AF82" s="84"/>
      <c r="AG82" s="84"/>
      <c r="AH82" s="170">
        <v>437.0</v>
      </c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168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</row>
    <row r="83" ht="15.75" hidden="1" customHeight="1">
      <c r="A83" s="6"/>
      <c r="B83" s="47" t="s">
        <v>179</v>
      </c>
      <c r="C83" s="48" t="s">
        <v>180</v>
      </c>
      <c r="D83" s="140"/>
      <c r="E83" s="140"/>
      <c r="F83" s="140"/>
      <c r="G83" s="141"/>
      <c r="H83" s="50"/>
      <c r="I83" s="50"/>
      <c r="J83" s="50"/>
      <c r="K83" s="50"/>
      <c r="L83" s="128"/>
      <c r="M83" s="6"/>
      <c r="N83" s="6"/>
      <c r="O83" s="6"/>
      <c r="P83" s="6"/>
      <c r="Q83" s="6"/>
      <c r="R83" s="6"/>
      <c r="S83" s="6"/>
      <c r="T83" s="166"/>
      <c r="U83" s="167"/>
      <c r="V83" s="168"/>
      <c r="W83" s="168"/>
      <c r="X83" s="168"/>
      <c r="Y83" s="168"/>
      <c r="Z83" s="168"/>
      <c r="AA83" s="84"/>
      <c r="AB83" s="171"/>
      <c r="AC83" s="84"/>
      <c r="AD83" s="84"/>
      <c r="AE83" s="84"/>
      <c r="AF83" s="84"/>
      <c r="AG83" s="84"/>
      <c r="AH83" s="84"/>
      <c r="AI83" s="84"/>
      <c r="AJ83" s="84"/>
      <c r="AK83" s="84">
        <v>14.94</v>
      </c>
      <c r="AL83" s="84"/>
      <c r="AM83" s="84"/>
      <c r="AN83" s="84"/>
      <c r="AO83" s="84">
        <v>14.94</v>
      </c>
      <c r="AP83" s="84"/>
      <c r="AQ83" s="84"/>
      <c r="AR83" s="84"/>
      <c r="AS83" s="84"/>
      <c r="AT83" s="84">
        <v>14.94</v>
      </c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168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</row>
    <row r="84" ht="15.75" customHeight="1">
      <c r="A84" s="6"/>
      <c r="B84" s="47" t="s">
        <v>181</v>
      </c>
      <c r="C84" s="48"/>
      <c r="D84" s="140"/>
      <c r="E84" s="140"/>
      <c r="F84" s="140"/>
      <c r="G84" s="141"/>
      <c r="H84" s="50"/>
      <c r="I84" s="50"/>
      <c r="J84" s="50"/>
      <c r="K84" s="50"/>
      <c r="L84" s="128"/>
      <c r="M84" s="6"/>
      <c r="N84" s="6"/>
      <c r="O84" s="6"/>
      <c r="P84" s="6"/>
      <c r="Q84" s="6"/>
      <c r="R84" s="6"/>
      <c r="S84" s="6"/>
      <c r="T84" s="166"/>
      <c r="U84" s="167"/>
      <c r="V84" s="168"/>
      <c r="W84" s="168"/>
      <c r="X84" s="168"/>
      <c r="Y84" s="168"/>
      <c r="Z84" s="168"/>
      <c r="AA84" s="84"/>
      <c r="AB84" s="171"/>
      <c r="AC84" s="84"/>
      <c r="AD84" s="84"/>
      <c r="AE84" s="84"/>
      <c r="AF84" s="84"/>
      <c r="AG84" s="84"/>
      <c r="AH84" s="84"/>
      <c r="AI84" s="170">
        <v>65.96</v>
      </c>
      <c r="AJ84" s="186"/>
      <c r="AK84" s="84"/>
      <c r="AL84" s="84">
        <f>50+800</f>
        <v>850</v>
      </c>
      <c r="AM84" s="84">
        <v>250.0</v>
      </c>
      <c r="AN84" s="84">
        <f>311.18-306.17+1500</f>
        <v>1505.01</v>
      </c>
      <c r="AO84" s="84"/>
      <c r="AP84" s="84"/>
      <c r="AQ84" s="84">
        <v>52.84</v>
      </c>
      <c r="AR84" s="84">
        <v>176.64</v>
      </c>
      <c r="AS84" s="84">
        <v>100.0</v>
      </c>
      <c r="AT84" s="84">
        <f>179.4+178.53</f>
        <v>357.93</v>
      </c>
      <c r="AU84" s="84"/>
      <c r="AV84" s="84"/>
      <c r="AW84" s="84">
        <v>1000.0</v>
      </c>
      <c r="AX84" s="84"/>
      <c r="AY84" s="84"/>
      <c r="AZ84" s="84"/>
      <c r="BA84" s="84"/>
      <c r="BB84" s="84"/>
      <c r="BC84" s="84"/>
      <c r="BD84" s="84"/>
      <c r="BE84" s="84"/>
      <c r="BF84" s="168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</row>
    <row r="85" ht="15.75" hidden="1" customHeight="1">
      <c r="A85" s="6"/>
      <c r="B85" s="47" t="s">
        <v>182</v>
      </c>
      <c r="C85" s="48"/>
      <c r="D85" s="140"/>
      <c r="E85" s="140"/>
      <c r="F85" s="140"/>
      <c r="G85" s="141"/>
      <c r="H85" s="50"/>
      <c r="I85" s="50"/>
      <c r="J85" s="50"/>
      <c r="K85" s="50"/>
      <c r="L85" s="128"/>
      <c r="M85" s="6"/>
      <c r="N85" s="6"/>
      <c r="O85" s="6"/>
      <c r="P85" s="6"/>
      <c r="Q85" s="6"/>
      <c r="R85" s="6"/>
      <c r="S85" s="6"/>
      <c r="T85" s="166"/>
      <c r="U85" s="167"/>
      <c r="V85" s="168"/>
      <c r="W85" s="168"/>
      <c r="X85" s="168"/>
      <c r="Y85" s="168"/>
      <c r="Z85" s="168"/>
      <c r="AA85" s="84"/>
      <c r="AB85" s="171"/>
      <c r="AC85" s="84"/>
      <c r="AD85" s="84"/>
      <c r="AE85" s="84"/>
      <c r="AF85" s="84"/>
      <c r="AG85" s="84"/>
      <c r="AH85" s="170">
        <v>918.26</v>
      </c>
      <c r="AI85" s="84"/>
      <c r="AJ85" s="84"/>
      <c r="AK85" s="84"/>
      <c r="AL85" s="84"/>
      <c r="AM85" s="84"/>
      <c r="AN85" s="84"/>
      <c r="AO85" s="84"/>
      <c r="AP85" s="84"/>
      <c r="AR85" s="84"/>
      <c r="AS85" s="84"/>
      <c r="AT85" s="84"/>
      <c r="AV85" s="84"/>
      <c r="AW85" s="84">
        <f>1071</f>
        <v>1071</v>
      </c>
      <c r="AX85" s="84"/>
      <c r="AY85" s="84"/>
      <c r="AZ85" s="84"/>
      <c r="BA85" s="84"/>
      <c r="BB85" s="84"/>
      <c r="BC85" s="84"/>
      <c r="BD85" s="84"/>
      <c r="BE85" s="84"/>
      <c r="BF85" s="168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</row>
    <row r="86" ht="15.75" hidden="1" customHeight="1">
      <c r="A86" s="6"/>
      <c r="B86" s="47" t="s">
        <v>183</v>
      </c>
      <c r="C86" s="48"/>
      <c r="D86" s="140"/>
      <c r="E86" s="140"/>
      <c r="F86" s="140"/>
      <c r="G86" s="141"/>
      <c r="H86" s="50"/>
      <c r="I86" s="50"/>
      <c r="J86" s="50"/>
      <c r="K86" s="50"/>
      <c r="L86" s="128"/>
      <c r="M86" s="6"/>
      <c r="N86" s="6"/>
      <c r="O86" s="6"/>
      <c r="P86" s="6"/>
      <c r="Q86" s="6"/>
      <c r="R86" s="6"/>
      <c r="S86" s="6"/>
      <c r="T86" s="166"/>
      <c r="U86" s="167"/>
      <c r="V86" s="168"/>
      <c r="W86" s="168"/>
      <c r="X86" s="168"/>
      <c r="Y86" s="168"/>
      <c r="Z86" s="168"/>
      <c r="AA86" s="84"/>
      <c r="AB86" s="171"/>
      <c r="AC86" s="84"/>
      <c r="AD86" s="84"/>
      <c r="AE86" s="84"/>
      <c r="AF86" s="84"/>
      <c r="AG86" s="84"/>
      <c r="AH86" s="170"/>
      <c r="AI86" s="170"/>
      <c r="AJ86" s="84"/>
      <c r="AK86" s="84"/>
      <c r="AL86" s="84"/>
      <c r="AM86" s="84"/>
      <c r="AN86" s="84"/>
      <c r="AO86" s="84"/>
      <c r="AP86" s="84"/>
      <c r="AQ86" s="84"/>
      <c r="AR86" s="84">
        <f>834.34+1395.42</f>
        <v>2229.76</v>
      </c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168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</row>
    <row r="87" ht="15.75" customHeight="1">
      <c r="A87" s="6"/>
      <c r="B87" s="47" t="s">
        <v>184</v>
      </c>
      <c r="C87" s="48"/>
      <c r="D87" s="140"/>
      <c r="E87" s="140"/>
      <c r="F87" s="140"/>
      <c r="G87" s="141"/>
      <c r="H87" s="50"/>
      <c r="I87" s="50"/>
      <c r="J87" s="50"/>
      <c r="K87" s="50"/>
      <c r="L87" s="128"/>
      <c r="M87" s="6"/>
      <c r="N87" s="6"/>
      <c r="O87" s="6"/>
      <c r="P87" s="6"/>
      <c r="Q87" s="6"/>
      <c r="R87" s="6"/>
      <c r="S87" s="6"/>
      <c r="T87" s="166"/>
      <c r="U87" s="167"/>
      <c r="V87" s="168"/>
      <c r="W87" s="168"/>
      <c r="X87" s="168"/>
      <c r="Y87" s="168"/>
      <c r="Z87" s="168"/>
      <c r="AA87" s="84"/>
      <c r="AB87" s="171"/>
      <c r="AC87" s="84"/>
      <c r="AD87" s="84"/>
      <c r="AE87" s="84"/>
      <c r="AF87" s="84"/>
      <c r="AG87" s="84"/>
      <c r="AH87" s="170"/>
      <c r="AI87" s="170">
        <v>118.25</v>
      </c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168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</row>
    <row r="88" ht="15.75" customHeight="1">
      <c r="A88" s="6"/>
      <c r="B88" s="47" t="s">
        <v>185</v>
      </c>
      <c r="C88" s="48"/>
      <c r="D88" s="140"/>
      <c r="E88" s="140"/>
      <c r="F88" s="140"/>
      <c r="G88" s="141"/>
      <c r="H88" s="50"/>
      <c r="I88" s="50"/>
      <c r="J88" s="50"/>
      <c r="K88" s="50"/>
      <c r="L88" s="50"/>
      <c r="M88" s="141"/>
      <c r="N88" s="141"/>
      <c r="O88" s="141"/>
      <c r="P88" s="141"/>
      <c r="Q88" s="141"/>
      <c r="R88" s="141"/>
      <c r="S88" s="141"/>
      <c r="T88" s="140"/>
      <c r="U88" s="142"/>
      <c r="V88" s="50"/>
      <c r="W88" s="50"/>
      <c r="X88" s="50"/>
      <c r="Y88" s="50"/>
      <c r="Z88" s="50"/>
      <c r="AA88" s="141"/>
      <c r="AB88" s="143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50"/>
      <c r="BG88" s="141"/>
      <c r="BH88" s="141">
        <v>5175.0</v>
      </c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</row>
    <row r="89" ht="15.75" customHeight="1">
      <c r="A89" s="6"/>
      <c r="B89" s="47" t="s">
        <v>186</v>
      </c>
      <c r="C89" s="48"/>
      <c r="D89" s="140"/>
      <c r="E89" s="140"/>
      <c r="F89" s="140"/>
      <c r="G89" s="141"/>
      <c r="H89" s="50"/>
      <c r="I89" s="50"/>
      <c r="J89" s="50"/>
      <c r="K89" s="50"/>
      <c r="L89" s="50"/>
      <c r="M89" s="141"/>
      <c r="N89" s="141"/>
      <c r="O89" s="141"/>
      <c r="P89" s="141"/>
      <c r="Q89" s="141"/>
      <c r="R89" s="141"/>
      <c r="S89" s="141"/>
      <c r="T89" s="140"/>
      <c r="U89" s="142"/>
      <c r="V89" s="50"/>
      <c r="W89" s="50"/>
      <c r="X89" s="50"/>
      <c r="Y89" s="50"/>
      <c r="Z89" s="50"/>
      <c r="AA89" s="141"/>
      <c r="AB89" s="143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50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41"/>
      <c r="CB89" s="141"/>
      <c r="CC89" s="141"/>
      <c r="CD89" s="141"/>
      <c r="CE89" s="141"/>
      <c r="CF89" s="141"/>
      <c r="CG89" s="141"/>
      <c r="CH89" s="141"/>
      <c r="CI89" s="141"/>
      <c r="CJ89" s="141"/>
      <c r="CK89" s="141"/>
      <c r="CL89" s="141"/>
      <c r="CM89" s="141"/>
      <c r="CN89" s="141"/>
    </row>
    <row r="90" ht="15.75" customHeight="1">
      <c r="A90" s="6"/>
      <c r="B90" s="47" t="s">
        <v>54</v>
      </c>
      <c r="C90" s="48"/>
      <c r="D90" s="140">
        <f t="shared" ref="D90:S90" si="43">SUM(D23:D51)</f>
        <v>2074.75</v>
      </c>
      <c r="E90" s="140">
        <f t="shared" si="43"/>
        <v>5310.38</v>
      </c>
      <c r="F90" s="140">
        <f t="shared" si="43"/>
        <v>3313</v>
      </c>
      <c r="G90" s="141">
        <f t="shared" si="43"/>
        <v>5154.58</v>
      </c>
      <c r="H90" s="50">
        <f t="shared" si="43"/>
        <v>2900</v>
      </c>
      <c r="I90" s="50">
        <f t="shared" si="43"/>
        <v>10562.38</v>
      </c>
      <c r="J90" s="50">
        <f t="shared" si="43"/>
        <v>0</v>
      </c>
      <c r="K90" s="50">
        <f t="shared" si="43"/>
        <v>10159.89</v>
      </c>
      <c r="L90" s="50">
        <f t="shared" si="43"/>
        <v>2050</v>
      </c>
      <c r="M90" s="141">
        <f t="shared" si="43"/>
        <v>5110.38</v>
      </c>
      <c r="N90" s="141">
        <f t="shared" si="43"/>
        <v>0</v>
      </c>
      <c r="O90" s="141">
        <f t="shared" si="43"/>
        <v>4928.38</v>
      </c>
      <c r="P90" s="141">
        <f t="shared" si="43"/>
        <v>408.08</v>
      </c>
      <c r="Q90" s="141">
        <f t="shared" si="43"/>
        <v>8053.38</v>
      </c>
      <c r="R90" s="141">
        <f t="shared" si="43"/>
        <v>510</v>
      </c>
      <c r="S90" s="141">
        <f t="shared" si="43"/>
        <v>5628.38</v>
      </c>
      <c r="T90" s="140">
        <f t="shared" ref="T90:AG90" si="44">SUM(T23:T85)</f>
        <v>12735.17</v>
      </c>
      <c r="U90" s="142">
        <f t="shared" si="44"/>
        <v>8876.46</v>
      </c>
      <c r="V90" s="50">
        <f t="shared" si="44"/>
        <v>8889.79</v>
      </c>
      <c r="W90" s="50">
        <f t="shared" si="44"/>
        <v>597.19</v>
      </c>
      <c r="X90" s="50">
        <f t="shared" si="44"/>
        <v>2048.56</v>
      </c>
      <c r="Y90" s="50">
        <f t="shared" si="44"/>
        <v>2121.84</v>
      </c>
      <c r="Z90" s="50">
        <f t="shared" si="44"/>
        <v>17329.65</v>
      </c>
      <c r="AA90" s="141">
        <f t="shared" si="44"/>
        <v>4806.4</v>
      </c>
      <c r="AB90" s="143">
        <f t="shared" si="44"/>
        <v>6229.22</v>
      </c>
      <c r="AC90" s="141">
        <f t="shared" si="44"/>
        <v>349.38</v>
      </c>
      <c r="AD90" s="141">
        <f t="shared" si="44"/>
        <v>11615.85</v>
      </c>
      <c r="AE90" s="141">
        <f t="shared" si="44"/>
        <v>341.85</v>
      </c>
      <c r="AF90" s="141">
        <f t="shared" si="44"/>
        <v>46254.27</v>
      </c>
      <c r="AG90" s="141">
        <f t="shared" si="44"/>
        <v>6762.32</v>
      </c>
      <c r="AH90" s="141">
        <f t="shared" ref="AH90:AI90" si="45">SUM(AH23:AH87)</f>
        <v>9820.82</v>
      </c>
      <c r="AI90" s="141">
        <f t="shared" si="45"/>
        <v>10930.63</v>
      </c>
      <c r="AJ90" s="141">
        <f t="shared" ref="AJ90:AP90" si="46">SUM(AJ23:AJ85)</f>
        <v>26707.6</v>
      </c>
      <c r="AK90" s="141">
        <f t="shared" si="46"/>
        <v>72.19</v>
      </c>
      <c r="AL90" s="141">
        <f t="shared" si="46"/>
        <v>10033.12</v>
      </c>
      <c r="AM90" s="141">
        <f t="shared" si="46"/>
        <v>5458.37</v>
      </c>
      <c r="AN90" s="141">
        <f t="shared" si="46"/>
        <v>13009.19</v>
      </c>
      <c r="AO90" s="141">
        <f t="shared" si="46"/>
        <v>10580.36</v>
      </c>
      <c r="AP90" s="141">
        <f t="shared" si="46"/>
        <v>7269.59</v>
      </c>
      <c r="AQ90" s="141">
        <f t="shared" ref="AQ90:BJ90" si="47">SUM(AQ23:AQ87)</f>
        <v>922.44</v>
      </c>
      <c r="AR90" s="141">
        <f t="shared" si="47"/>
        <v>18822.23</v>
      </c>
      <c r="AS90" s="141">
        <f t="shared" si="47"/>
        <v>1831.2</v>
      </c>
      <c r="AT90" s="141">
        <f t="shared" si="47"/>
        <v>7706.835</v>
      </c>
      <c r="AU90" s="141">
        <f t="shared" si="47"/>
        <v>4960.03</v>
      </c>
      <c r="AV90" s="141">
        <f t="shared" si="47"/>
        <v>8566.05</v>
      </c>
      <c r="AW90" s="141">
        <f t="shared" si="47"/>
        <v>22631.13</v>
      </c>
      <c r="AX90" s="141">
        <f t="shared" si="47"/>
        <v>11205.805</v>
      </c>
      <c r="AY90" s="141">
        <f t="shared" si="47"/>
        <v>15692.51</v>
      </c>
      <c r="AZ90" s="141">
        <f t="shared" si="47"/>
        <v>9687.275</v>
      </c>
      <c r="BA90" s="141">
        <f t="shared" si="47"/>
        <v>10625.835</v>
      </c>
      <c r="BB90" s="141">
        <f t="shared" si="47"/>
        <v>21527.11</v>
      </c>
      <c r="BC90" s="141">
        <f t="shared" si="47"/>
        <v>125</v>
      </c>
      <c r="BD90" s="141">
        <f t="shared" si="47"/>
        <v>16439.64</v>
      </c>
      <c r="BE90" s="141">
        <f t="shared" si="47"/>
        <v>5000</v>
      </c>
      <c r="BF90" s="50">
        <f t="shared" si="47"/>
        <v>19072.11</v>
      </c>
      <c r="BG90" s="141">
        <f t="shared" si="47"/>
        <v>9560.79</v>
      </c>
      <c r="BH90" s="141">
        <f t="shared" si="47"/>
        <v>10622.11</v>
      </c>
      <c r="BI90" s="141">
        <f t="shared" si="47"/>
        <v>15120.92</v>
      </c>
      <c r="BJ90" s="141">
        <f t="shared" si="47"/>
        <v>15791.34077</v>
      </c>
      <c r="BK90" s="141">
        <f t="shared" ref="BK90:CD90" si="48">SUM(BK23:BK89)</f>
        <v>15073.13</v>
      </c>
      <c r="BL90" s="141">
        <f t="shared" si="48"/>
        <v>13860.28</v>
      </c>
      <c r="BM90" s="141">
        <f t="shared" si="48"/>
        <v>5984.07</v>
      </c>
      <c r="BN90" s="141">
        <f t="shared" si="48"/>
        <v>32604.51</v>
      </c>
      <c r="BO90" s="141">
        <f t="shared" si="48"/>
        <v>15123.71</v>
      </c>
      <c r="BP90" s="141">
        <f t="shared" si="48"/>
        <v>14970.22</v>
      </c>
      <c r="BQ90" s="141">
        <f t="shared" si="48"/>
        <v>5953.86</v>
      </c>
      <c r="BR90" s="141">
        <f t="shared" si="48"/>
        <v>34620.64</v>
      </c>
      <c r="BS90" s="141">
        <f t="shared" si="48"/>
        <v>15000</v>
      </c>
      <c r="BT90" s="141">
        <f t="shared" si="48"/>
        <v>14564.22</v>
      </c>
      <c r="BU90" s="141">
        <f t="shared" si="48"/>
        <v>138.19</v>
      </c>
      <c r="BV90" s="141">
        <f t="shared" si="48"/>
        <v>20436.31</v>
      </c>
      <c r="BW90" s="141">
        <f t="shared" si="48"/>
        <v>15000</v>
      </c>
      <c r="BX90" s="141">
        <f t="shared" si="48"/>
        <v>14458.24</v>
      </c>
      <c r="BY90" s="141">
        <f t="shared" si="48"/>
        <v>5544.49</v>
      </c>
      <c r="BZ90" s="141">
        <f t="shared" si="48"/>
        <v>15317.99</v>
      </c>
      <c r="CA90" s="141">
        <f t="shared" si="48"/>
        <v>4835.61</v>
      </c>
      <c r="CB90" s="141">
        <f t="shared" si="48"/>
        <v>29461.24</v>
      </c>
      <c r="CC90" s="141">
        <f t="shared" si="48"/>
        <v>5318</v>
      </c>
      <c r="CD90" s="141">
        <f t="shared" si="48"/>
        <v>15544.48</v>
      </c>
      <c r="CE90" s="141"/>
      <c r="CF90" s="141"/>
      <c r="CG90" s="141"/>
      <c r="CH90" s="141"/>
      <c r="CI90" s="141"/>
      <c r="CJ90" s="141"/>
      <c r="CK90" s="141"/>
      <c r="CL90" s="141"/>
      <c r="CM90" s="141"/>
      <c r="CN90" s="141"/>
    </row>
    <row r="91" ht="15.75" customHeight="1">
      <c r="A91" s="6"/>
      <c r="B91" s="47"/>
      <c r="C91" s="48"/>
      <c r="D91" s="147"/>
      <c r="E91" s="147"/>
      <c r="F91" s="147"/>
      <c r="G91" s="148"/>
      <c r="H91" s="149"/>
      <c r="I91" s="149"/>
      <c r="J91" s="149"/>
      <c r="K91" s="149"/>
      <c r="L91" s="149"/>
      <c r="M91" s="148"/>
      <c r="N91" s="148"/>
      <c r="O91" s="148"/>
      <c r="P91" s="148"/>
      <c r="Q91" s="148"/>
      <c r="R91" s="148"/>
      <c r="S91" s="148"/>
      <c r="T91" s="147"/>
      <c r="U91" s="187"/>
      <c r="V91" s="149"/>
      <c r="W91" s="149"/>
      <c r="X91" s="149"/>
      <c r="Y91" s="149"/>
      <c r="Z91" s="149"/>
      <c r="AA91" s="148"/>
      <c r="AB91" s="18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9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</row>
    <row r="92" ht="15.75" customHeight="1">
      <c r="A92" s="6"/>
      <c r="B92" s="6"/>
      <c r="C92" s="12"/>
      <c r="D92" s="189"/>
      <c r="E92" s="189"/>
      <c r="F92" s="189"/>
      <c r="G92" s="190"/>
      <c r="H92" s="191"/>
      <c r="I92" s="191"/>
      <c r="J92" s="191"/>
      <c r="K92" s="191"/>
      <c r="L92" s="191"/>
      <c r="M92" s="190"/>
      <c r="N92" s="190"/>
      <c r="O92" s="190"/>
      <c r="P92" s="190"/>
      <c r="Q92" s="190"/>
      <c r="R92" s="190"/>
      <c r="S92" s="190"/>
      <c r="T92" s="189"/>
      <c r="U92" s="192"/>
      <c r="V92" s="191"/>
      <c r="W92" s="191"/>
      <c r="X92" s="191"/>
      <c r="Y92" s="191"/>
      <c r="Z92" s="191"/>
      <c r="AA92" s="190"/>
      <c r="AB92" s="193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1"/>
      <c r="BG92" s="190"/>
      <c r="BH92" s="190"/>
      <c r="BI92" s="190"/>
      <c r="BJ92" s="190"/>
      <c r="BK92" s="190"/>
      <c r="BL92" s="190"/>
      <c r="BM92" s="190"/>
      <c r="BN92" s="190"/>
      <c r="BO92" s="190"/>
      <c r="BP92" s="190"/>
      <c r="BQ92" s="190"/>
      <c r="BR92" s="190"/>
      <c r="BS92" s="190"/>
      <c r="BT92" s="190"/>
      <c r="BU92" s="190"/>
      <c r="BV92" s="190"/>
      <c r="BW92" s="190"/>
      <c r="BX92" s="190"/>
      <c r="BY92" s="190"/>
      <c r="BZ92" s="190"/>
      <c r="CA92" s="190"/>
      <c r="CB92" s="190"/>
      <c r="CC92" s="190"/>
      <c r="CD92" s="190"/>
      <c r="CE92" s="190"/>
      <c r="CF92" s="190"/>
      <c r="CG92" s="190"/>
      <c r="CH92" s="190"/>
      <c r="CI92" s="190"/>
      <c r="CJ92" s="190"/>
      <c r="CK92" s="190"/>
      <c r="CL92" s="190"/>
      <c r="CM92" s="190"/>
      <c r="CN92" s="190"/>
    </row>
    <row r="93" ht="15.75" customHeight="1">
      <c r="A93" s="6"/>
      <c r="B93" s="6" t="s">
        <v>92</v>
      </c>
      <c r="C93" s="12"/>
      <c r="D93" s="189" t="str">
        <f t="shared" ref="D93:S93" si="49">#REF!+#REF!</f>
        <v>#REF!</v>
      </c>
      <c r="E93" s="189" t="str">
        <f t="shared" si="49"/>
        <v>#REF!</v>
      </c>
      <c r="F93" s="189" t="str">
        <f t="shared" si="49"/>
        <v>#REF!</v>
      </c>
      <c r="G93" s="190" t="str">
        <f t="shared" si="49"/>
        <v>#REF!</v>
      </c>
      <c r="H93" s="191" t="str">
        <f t="shared" si="49"/>
        <v>#REF!</v>
      </c>
      <c r="I93" s="191" t="str">
        <f t="shared" si="49"/>
        <v>#REF!</v>
      </c>
      <c r="J93" s="191" t="str">
        <f t="shared" si="49"/>
        <v>#REF!</v>
      </c>
      <c r="K93" s="191" t="str">
        <f t="shared" si="49"/>
        <v>#REF!</v>
      </c>
      <c r="L93" s="191" t="str">
        <f t="shared" si="49"/>
        <v>#REF!</v>
      </c>
      <c r="M93" s="190" t="str">
        <f t="shared" si="49"/>
        <v>#REF!</v>
      </c>
      <c r="N93" s="190" t="str">
        <f t="shared" si="49"/>
        <v>#REF!</v>
      </c>
      <c r="O93" s="190" t="str">
        <f t="shared" si="49"/>
        <v>#REF!</v>
      </c>
      <c r="P93" s="190" t="str">
        <f t="shared" si="49"/>
        <v>#REF!</v>
      </c>
      <c r="Q93" s="190" t="str">
        <f t="shared" si="49"/>
        <v>#REF!</v>
      </c>
      <c r="R93" s="190" t="str">
        <f t="shared" si="49"/>
        <v>#REF!</v>
      </c>
      <c r="S93" s="190" t="str">
        <f t="shared" si="49"/>
        <v>#REF!</v>
      </c>
      <c r="T93" s="189">
        <f t="shared" ref="T93:CD93" si="50">T19-T90</f>
        <v>-12306.68</v>
      </c>
      <c r="U93" s="192">
        <f t="shared" si="50"/>
        <v>-10033.14</v>
      </c>
      <c r="V93" s="191">
        <f t="shared" si="50"/>
        <v>1232.21</v>
      </c>
      <c r="W93" s="191" t="str">
        <f t="shared" si="50"/>
        <v>#ERROR!</v>
      </c>
      <c r="X93" s="191" t="str">
        <f t="shared" si="50"/>
        <v>#ERROR!</v>
      </c>
      <c r="Y93" s="191" t="str">
        <f t="shared" si="50"/>
        <v>#ERROR!</v>
      </c>
      <c r="Z93" s="191" t="str">
        <f t="shared" si="50"/>
        <v>#ERROR!</v>
      </c>
      <c r="AA93" s="190" t="str">
        <f t="shared" si="50"/>
        <v>#ERROR!</v>
      </c>
      <c r="AB93" s="193" t="str">
        <f t="shared" si="50"/>
        <v>#ERROR!</v>
      </c>
      <c r="AC93" s="190" t="str">
        <f t="shared" si="50"/>
        <v>#ERROR!</v>
      </c>
      <c r="AD93" s="190" t="str">
        <f t="shared" si="50"/>
        <v>#ERROR!</v>
      </c>
      <c r="AE93" s="190" t="str">
        <f t="shared" si="50"/>
        <v>#ERROR!</v>
      </c>
      <c r="AF93" s="190" t="str">
        <f t="shared" si="50"/>
        <v>#ERROR!</v>
      </c>
      <c r="AG93" s="190" t="str">
        <f t="shared" si="50"/>
        <v>#ERROR!</v>
      </c>
      <c r="AH93" s="190" t="str">
        <f t="shared" si="50"/>
        <v>#ERROR!</v>
      </c>
      <c r="AI93" s="190" t="str">
        <f t="shared" si="50"/>
        <v>#ERROR!</v>
      </c>
      <c r="AJ93" s="190" t="str">
        <f t="shared" si="50"/>
        <v>#ERROR!</v>
      </c>
      <c r="AK93" s="190" t="str">
        <f t="shared" si="50"/>
        <v>#ERROR!</v>
      </c>
      <c r="AL93" s="190" t="str">
        <f t="shared" si="50"/>
        <v>#ERROR!</v>
      </c>
      <c r="AM93" s="190" t="str">
        <f t="shared" si="50"/>
        <v>#ERROR!</v>
      </c>
      <c r="AN93" s="190" t="str">
        <f t="shared" si="50"/>
        <v>#ERROR!</v>
      </c>
      <c r="AO93" s="190" t="str">
        <f t="shared" si="50"/>
        <v>#ERROR!</v>
      </c>
      <c r="AP93" s="190" t="str">
        <f t="shared" si="50"/>
        <v>#ERROR!</v>
      </c>
      <c r="AQ93" s="190" t="str">
        <f t="shared" si="50"/>
        <v>#ERROR!</v>
      </c>
      <c r="AR93" s="190" t="str">
        <f t="shared" si="50"/>
        <v>#ERROR!</v>
      </c>
      <c r="AS93" s="190" t="str">
        <f t="shared" si="50"/>
        <v>#ERROR!</v>
      </c>
      <c r="AT93" s="190" t="str">
        <f t="shared" si="50"/>
        <v>#ERROR!</v>
      </c>
      <c r="AU93" s="190" t="str">
        <f t="shared" si="50"/>
        <v>#ERROR!</v>
      </c>
      <c r="AV93" s="190" t="str">
        <f t="shared" si="50"/>
        <v>#ERROR!</v>
      </c>
      <c r="AW93" s="190" t="str">
        <f t="shared" si="50"/>
        <v>#ERROR!</v>
      </c>
      <c r="AX93" s="190" t="str">
        <f t="shared" si="50"/>
        <v>#ERROR!</v>
      </c>
      <c r="AY93" s="190" t="str">
        <f t="shared" si="50"/>
        <v>#ERROR!</v>
      </c>
      <c r="AZ93" s="190" t="str">
        <f t="shared" si="50"/>
        <v>#ERROR!</v>
      </c>
      <c r="BA93" s="190" t="str">
        <f t="shared" si="50"/>
        <v>#ERROR!</v>
      </c>
      <c r="BB93" s="190" t="str">
        <f t="shared" si="50"/>
        <v>#ERROR!</v>
      </c>
      <c r="BC93" s="190" t="str">
        <f t="shared" si="50"/>
        <v>#ERROR!</v>
      </c>
      <c r="BD93" s="190" t="str">
        <f t="shared" si="50"/>
        <v>#ERROR!</v>
      </c>
      <c r="BE93" s="190" t="str">
        <f t="shared" si="50"/>
        <v>#ERROR!</v>
      </c>
      <c r="BF93" s="191" t="str">
        <f t="shared" si="50"/>
        <v>#ERROR!</v>
      </c>
      <c r="BG93" s="190" t="str">
        <f t="shared" si="50"/>
        <v>#ERROR!</v>
      </c>
      <c r="BH93" s="190" t="str">
        <f t="shared" si="50"/>
        <v>#ERROR!</v>
      </c>
      <c r="BI93" s="190" t="str">
        <f t="shared" si="50"/>
        <v>#ERROR!</v>
      </c>
      <c r="BJ93" s="190" t="str">
        <f t="shared" si="50"/>
        <v>#ERROR!</v>
      </c>
      <c r="BK93" s="190" t="str">
        <f t="shared" si="50"/>
        <v>#ERROR!</v>
      </c>
      <c r="BL93" s="190" t="str">
        <f t="shared" si="50"/>
        <v>#ERROR!</v>
      </c>
      <c r="BM93" s="190" t="str">
        <f t="shared" si="50"/>
        <v>#ERROR!</v>
      </c>
      <c r="BN93" s="190" t="str">
        <f t="shared" si="50"/>
        <v>#ERROR!</v>
      </c>
      <c r="BO93" s="190" t="str">
        <f t="shared" si="50"/>
        <v>#ERROR!</v>
      </c>
      <c r="BP93" s="190" t="str">
        <f t="shared" si="50"/>
        <v>#ERROR!</v>
      </c>
      <c r="BQ93" s="190" t="str">
        <f t="shared" si="50"/>
        <v>#ERROR!</v>
      </c>
      <c r="BR93" s="190" t="str">
        <f t="shared" si="50"/>
        <v>#ERROR!</v>
      </c>
      <c r="BS93" s="190" t="str">
        <f t="shared" si="50"/>
        <v>#ERROR!</v>
      </c>
      <c r="BT93" s="190" t="str">
        <f t="shared" si="50"/>
        <v>#ERROR!</v>
      </c>
      <c r="BU93" s="190" t="str">
        <f t="shared" si="50"/>
        <v>#ERROR!</v>
      </c>
      <c r="BV93" s="190" t="str">
        <f t="shared" si="50"/>
        <v>#ERROR!</v>
      </c>
      <c r="BW93" s="190">
        <f t="shared" si="50"/>
        <v>24825.36</v>
      </c>
      <c r="BX93" s="190">
        <f t="shared" si="50"/>
        <v>10367.12</v>
      </c>
      <c r="BY93" s="190">
        <f t="shared" si="50"/>
        <v>4822.63</v>
      </c>
      <c r="BZ93" s="190">
        <f t="shared" si="50"/>
        <v>-10495.36</v>
      </c>
      <c r="CA93" s="190">
        <f t="shared" si="50"/>
        <v>-15330.97</v>
      </c>
      <c r="CB93" s="190">
        <f t="shared" si="50"/>
        <v>-44792.21</v>
      </c>
      <c r="CC93" s="190">
        <f t="shared" si="50"/>
        <v>-50110.21</v>
      </c>
      <c r="CD93" s="190">
        <f t="shared" si="50"/>
        <v>-65654.69</v>
      </c>
      <c r="CE93" s="190"/>
      <c r="CF93" s="190"/>
      <c r="CG93" s="190"/>
      <c r="CH93" s="190"/>
      <c r="CI93" s="190"/>
      <c r="CJ93" s="190"/>
      <c r="CK93" s="190"/>
      <c r="CL93" s="190"/>
      <c r="CM93" s="190"/>
      <c r="CN93" s="190"/>
    </row>
    <row r="94" ht="15.75" customHeight="1">
      <c r="A94" s="6"/>
      <c r="B94" s="6"/>
      <c r="C94" s="12"/>
      <c r="D94" s="194"/>
      <c r="E94" s="194"/>
      <c r="F94" s="194"/>
      <c r="G94" s="13"/>
      <c r="H94" s="128"/>
      <c r="I94" s="128"/>
      <c r="J94" s="128"/>
      <c r="K94" s="128"/>
      <c r="L94" s="128"/>
      <c r="M94" s="6"/>
      <c r="N94" s="6"/>
      <c r="O94" s="6"/>
      <c r="P94" s="6"/>
      <c r="Q94" s="6"/>
      <c r="R94" s="6"/>
      <c r="S94" s="6"/>
      <c r="T94" s="111"/>
      <c r="U94" s="113">
        <v>21299.8</v>
      </c>
      <c r="V94" s="112"/>
      <c r="W94" s="112"/>
      <c r="X94" s="112"/>
      <c r="Y94" s="112"/>
      <c r="Z94" s="112"/>
      <c r="AA94" s="6"/>
      <c r="AB94" s="114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112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</row>
    <row r="95" ht="15.75" customHeight="1">
      <c r="A95" s="6"/>
      <c r="B95" s="6" t="s">
        <v>23</v>
      </c>
      <c r="C95" s="12"/>
      <c r="D95" s="194"/>
      <c r="E95" s="194"/>
      <c r="F95" s="194"/>
      <c r="G95" s="13"/>
      <c r="H95" s="128"/>
      <c r="I95" s="128"/>
      <c r="J95" s="128"/>
      <c r="K95" s="128"/>
      <c r="L95" s="128"/>
      <c r="M95" s="6"/>
      <c r="N95" s="6"/>
      <c r="O95" s="6"/>
      <c r="P95" s="6"/>
      <c r="Q95" s="6"/>
      <c r="R95" s="6"/>
      <c r="S95" s="6"/>
      <c r="T95" s="111"/>
      <c r="U95" s="195">
        <f>U93-U94</f>
        <v>-31332.94</v>
      </c>
      <c r="V95" s="112"/>
      <c r="W95" s="112"/>
      <c r="X95" s="112"/>
      <c r="Y95" s="112"/>
      <c r="Z95" s="112"/>
      <c r="AA95" s="6"/>
      <c r="AB95" s="114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112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</row>
    <row r="96" ht="15.75" customHeight="1">
      <c r="A96" s="6"/>
      <c r="B96" s="6" t="s">
        <v>187</v>
      </c>
      <c r="C96" s="12"/>
      <c r="D96" s="194"/>
      <c r="E96" s="194"/>
      <c r="F96" s="194"/>
      <c r="G96" s="13"/>
      <c r="H96" s="128"/>
      <c r="I96" s="128"/>
      <c r="J96" s="128"/>
      <c r="K96" s="128"/>
      <c r="L96" s="128"/>
      <c r="M96" s="6"/>
      <c r="N96" s="6"/>
      <c r="O96" s="6"/>
      <c r="P96" s="6"/>
      <c r="Q96" s="6"/>
      <c r="R96" s="6"/>
      <c r="S96" s="6"/>
      <c r="T96" s="111"/>
      <c r="U96" s="113"/>
      <c r="V96" s="112"/>
      <c r="W96" s="112"/>
      <c r="X96" s="112"/>
      <c r="Y96" s="112"/>
      <c r="Z96" s="112"/>
      <c r="AA96" s="6"/>
      <c r="AB96" s="114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112"/>
      <c r="BG96" s="6"/>
      <c r="BH96" s="6"/>
      <c r="BI96" s="6"/>
      <c r="BJ96" s="6"/>
      <c r="BK96" s="6"/>
      <c r="BL96" s="6"/>
      <c r="BM96" s="6"/>
      <c r="BN96" s="6">
        <v>108000.0</v>
      </c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</row>
    <row r="97" ht="15.75" customHeight="1">
      <c r="A97" s="6"/>
      <c r="B97" s="6" t="s">
        <v>188</v>
      </c>
      <c r="C97" s="12"/>
      <c r="D97" s="111"/>
      <c r="E97" s="111"/>
      <c r="F97" s="111"/>
      <c r="G97" s="6"/>
      <c r="H97" s="112"/>
      <c r="I97" s="112"/>
      <c r="J97" s="112"/>
      <c r="K97" s="112"/>
      <c r="L97" s="112"/>
      <c r="M97" s="6"/>
      <c r="N97" s="6"/>
      <c r="O97" s="6"/>
      <c r="P97" s="6"/>
      <c r="Q97" s="6"/>
      <c r="R97" s="6"/>
      <c r="S97" s="6"/>
      <c r="T97" s="111"/>
      <c r="U97" s="113"/>
      <c r="V97" s="112"/>
      <c r="W97" s="112"/>
      <c r="X97" s="112"/>
      <c r="Y97" s="112"/>
      <c r="Z97" s="112"/>
      <c r="AA97" s="6"/>
      <c r="AB97" s="114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112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</row>
    <row r="98" ht="18.0" customHeight="1">
      <c r="A98" s="6"/>
      <c r="B98" s="6" t="s">
        <v>189</v>
      </c>
      <c r="C98" s="12"/>
      <c r="D98" s="111"/>
      <c r="E98" s="111"/>
      <c r="F98" s="111"/>
      <c r="G98" s="6"/>
      <c r="H98" s="112"/>
      <c r="I98" s="112"/>
      <c r="J98" s="112"/>
      <c r="K98" s="112"/>
      <c r="L98" s="112"/>
      <c r="M98" s="6"/>
      <c r="N98" s="6"/>
      <c r="O98" s="6"/>
      <c r="P98" s="6"/>
      <c r="Q98" s="6"/>
      <c r="R98" s="6"/>
      <c r="S98" s="6"/>
      <c r="T98" s="111"/>
      <c r="U98" s="113"/>
      <c r="V98" s="112"/>
      <c r="W98" s="112"/>
      <c r="X98" s="112"/>
      <c r="Y98" s="112"/>
      <c r="Z98" s="112"/>
      <c r="AA98" s="6"/>
      <c r="AB98" s="114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112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</row>
    <row r="99" ht="15.75" customHeight="1">
      <c r="A99" s="6"/>
      <c r="B99" s="6"/>
      <c r="C99" s="12"/>
      <c r="D99" s="111"/>
      <c r="E99" s="111"/>
      <c r="F99" s="111"/>
      <c r="G99" s="6"/>
      <c r="H99" s="112"/>
      <c r="I99" s="112"/>
      <c r="J99" s="112"/>
      <c r="K99" s="112"/>
      <c r="L99" s="112"/>
      <c r="M99" s="6"/>
      <c r="N99" s="6"/>
      <c r="O99" s="6"/>
      <c r="P99" s="6"/>
      <c r="Q99" s="6"/>
      <c r="R99" s="6"/>
      <c r="S99" s="6"/>
      <c r="T99" s="111"/>
      <c r="U99" s="113"/>
      <c r="V99" s="112"/>
      <c r="W99" s="112"/>
      <c r="X99" s="112"/>
      <c r="Y99" s="112"/>
      <c r="Z99" s="112"/>
      <c r="AA99" s="6"/>
      <c r="AB99" s="114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112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</row>
    <row r="100" ht="15.75" customHeight="1">
      <c r="A100" s="6"/>
      <c r="B100" s="6" t="s">
        <v>190</v>
      </c>
      <c r="C100" s="12"/>
      <c r="D100" s="111"/>
      <c r="E100" s="111"/>
      <c r="F100" s="111"/>
      <c r="G100" s="6"/>
      <c r="H100" s="112"/>
      <c r="I100" s="112"/>
      <c r="J100" s="112"/>
      <c r="K100" s="112"/>
      <c r="L100" s="112"/>
      <c r="M100" s="6"/>
      <c r="N100" s="6"/>
      <c r="O100" s="6"/>
      <c r="P100" s="6"/>
      <c r="Q100" s="6"/>
      <c r="R100" s="6"/>
      <c r="S100" s="6"/>
      <c r="T100" s="111"/>
      <c r="U100" s="113"/>
      <c r="V100" s="112"/>
      <c r="W100" s="112"/>
      <c r="X100" s="112"/>
      <c r="Y100" s="112"/>
      <c r="Z100" s="112"/>
      <c r="AA100" s="6"/>
      <c r="AB100" s="114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112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</row>
    <row r="101" ht="15.75" customHeight="1">
      <c r="A101" s="6"/>
      <c r="B101" s="6"/>
      <c r="C101" s="12"/>
      <c r="D101" s="111"/>
      <c r="E101" s="111"/>
      <c r="F101" s="111"/>
      <c r="G101" s="6"/>
      <c r="H101" s="112"/>
      <c r="I101" s="112"/>
      <c r="J101" s="112"/>
      <c r="K101" s="112"/>
      <c r="L101" s="112"/>
      <c r="M101" s="6"/>
      <c r="N101" s="6"/>
      <c r="O101" s="6"/>
      <c r="P101" s="6"/>
      <c r="Q101" s="6"/>
      <c r="R101" s="6"/>
      <c r="S101" s="6"/>
      <c r="T101" s="111"/>
      <c r="U101" s="113"/>
      <c r="V101" s="112"/>
      <c r="W101" s="112"/>
      <c r="X101" s="112"/>
      <c r="Y101" s="112"/>
      <c r="Z101" s="112"/>
      <c r="AA101" s="6"/>
      <c r="AB101" s="114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112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</sheetData>
  <conditionalFormatting sqref="D7:CN7 D19:CN19 D92:CN93">
    <cfRule type="cellIs" dxfId="0" priority="1" operator="greaterThan">
      <formula>1000</formula>
    </cfRule>
  </conditionalFormatting>
  <conditionalFormatting sqref="D7:CN7 D19:CN19 D92:CN93">
    <cfRule type="cellIs" dxfId="2" priority="2" operator="lessThan">
      <formula>0</formula>
    </cfRule>
  </conditionalFormatting>
  <conditionalFormatting sqref="D7:CN7 D19:CN19 D92:CN93">
    <cfRule type="cellIs" dxfId="3" priority="3" operator="between">
      <formula>0</formula>
      <formula>1000</formula>
    </cfRule>
  </conditionalFormatting>
  <printOptions/>
  <pageMargins bottom="0.75" footer="0.0" header="0.0" left="0.7" right="0.7" top="0.75"/>
  <pageSetup orientation="landscape"/>
  <drawing r:id="rId2"/>
  <legacyDrawing r:id="rId3"/>
</worksheet>
</file>